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ushik.ritu.ORBIS\Desktop\"/>
    </mc:Choice>
  </mc:AlternateContent>
  <bookViews>
    <workbookView xWindow="0" yWindow="0" windowWidth="20490" windowHeight="7755" activeTab="3"/>
  </bookViews>
  <sheets>
    <sheet name="BC" sheetId="1" r:id="rId1"/>
    <sheet name="LF" sheetId="2" r:id="rId2"/>
    <sheet name="EH" sheetId="3" r:id="rId3"/>
    <sheet name="AF" sheetId="4" r:id="rId4"/>
    <sheet name="DB" sheetId="5" r:id="rId5"/>
    <sheet name="ST" sheetId="6" r:id="rId6"/>
    <sheet name="TS" sheetId="7" r:id="rId7"/>
    <sheet name="VD" sheetId="8" r:id="rId8"/>
    <sheet name="NF" sheetId="9" r:id="rId9"/>
    <sheet name="OF" sheetId="10" r:id="rId10"/>
    <sheet name="ANNEX" sheetId="11" r:id="rId11"/>
  </sheets>
  <definedNames>
    <definedName name="_xlnm._FilterDatabase" localSheetId="0" hidden="1">BC!$A$11:$G$55</definedName>
    <definedName name="_xlnm._FilterDatabase" localSheetId="2" hidden="1">EH!$A$10:$G$48</definedName>
    <definedName name="_xlnm.Print_Area" localSheetId="0">BC!$A$6:$G$102</definedName>
    <definedName name="_xlnm.Print_Area" localSheetId="2">EH!$A$5:$G$104</definedName>
    <definedName name="_xlnm.Print_Area" localSheetId="1">LF!$A$8:$G$74</definedName>
    <definedName name="_xlnm.Print_Area" localSheetId="9">OF!$A$6:$G$62</definedName>
    <definedName name="Z_9AF54932_6149_43F7_990E_BAF2964B56BB_.wvu.Cols" localSheetId="3" hidden="1">AF!#REF!,AF!#REF!</definedName>
    <definedName name="Z_9AF54932_6149_43F7_990E_BAF2964B56BB_.wvu.Cols" localSheetId="0" hidden="1">BC!#REF!</definedName>
    <definedName name="Z_9AF54932_6149_43F7_990E_BAF2964B56BB_.wvu.Cols" localSheetId="4" hidden="1">DB!#REF!</definedName>
    <definedName name="Z_9AF54932_6149_43F7_990E_BAF2964B56BB_.wvu.Cols" localSheetId="2" hidden="1">EH!#REF!</definedName>
    <definedName name="Z_9AF54932_6149_43F7_990E_BAF2964B56BB_.wvu.Cols" localSheetId="1" hidden="1">LF!#REF!</definedName>
    <definedName name="Z_9AF54932_6149_43F7_990E_BAF2964B56BB_.wvu.Cols" localSheetId="9" hidden="1">OF!#REF!</definedName>
    <definedName name="Z_9AF54932_6149_43F7_990E_BAF2964B56BB_.wvu.Cols" localSheetId="5" hidden="1">ST!#REF!</definedName>
    <definedName name="Z_9AF54932_6149_43F7_990E_BAF2964B56BB_.wvu.FilterData" localSheetId="0" hidden="1">BC!$A$11:$G$55</definedName>
    <definedName name="Z_9AF54932_6149_43F7_990E_BAF2964B56BB_.wvu.FilterData" localSheetId="2" hidden="1">EH!$A$10:$G$48</definedName>
    <definedName name="Z_9AF54932_6149_43F7_990E_BAF2964B56BB_.wvu.PrintArea" localSheetId="0" hidden="1">BC!$A$6:$G$102</definedName>
    <definedName name="Z_9AF54932_6149_43F7_990E_BAF2964B56BB_.wvu.PrintArea" localSheetId="2" hidden="1">EH!$A$5:$G$104</definedName>
    <definedName name="Z_9AF54932_6149_43F7_990E_BAF2964B56BB_.wvu.PrintArea" localSheetId="1" hidden="1">LF!$A$8:$G$74</definedName>
    <definedName name="Z_9AF54932_6149_43F7_990E_BAF2964B56BB_.wvu.PrintArea" localSheetId="9" hidden="1">OF!$A$6:$G$62</definedName>
    <definedName name="Z_E19AB337_85FD_4B6E_8054_0F2A4DE3F70F_.wvu.Cols" localSheetId="3" hidden="1">AF!#REF!,AF!#REF!</definedName>
    <definedName name="Z_E19AB337_85FD_4B6E_8054_0F2A4DE3F70F_.wvu.Cols" localSheetId="0" hidden="1">BC!#REF!</definedName>
    <definedName name="Z_E19AB337_85FD_4B6E_8054_0F2A4DE3F70F_.wvu.Cols" localSheetId="4" hidden="1">DB!#REF!</definedName>
    <definedName name="Z_E19AB337_85FD_4B6E_8054_0F2A4DE3F70F_.wvu.Cols" localSheetId="2" hidden="1">EH!#REF!</definedName>
    <definedName name="Z_E19AB337_85FD_4B6E_8054_0F2A4DE3F70F_.wvu.Cols" localSheetId="1" hidden="1">LF!#REF!</definedName>
    <definedName name="Z_E19AB337_85FD_4B6E_8054_0F2A4DE3F70F_.wvu.Cols" localSheetId="9" hidden="1">OF!#REF!</definedName>
    <definedName name="Z_E19AB337_85FD_4B6E_8054_0F2A4DE3F70F_.wvu.Cols" localSheetId="5" hidden="1">ST!#REF!</definedName>
    <definedName name="Z_E19AB337_85FD_4B6E_8054_0F2A4DE3F70F_.wvu.FilterData" localSheetId="0" hidden="1">BC!$A$11:$G$55</definedName>
    <definedName name="Z_E19AB337_85FD_4B6E_8054_0F2A4DE3F70F_.wvu.FilterData" localSheetId="2" hidden="1">EH!$A$10:$G$48</definedName>
    <definedName name="Z_E19AB337_85FD_4B6E_8054_0F2A4DE3F70F_.wvu.PrintArea" localSheetId="0" hidden="1">BC!$A$6:$G$102</definedName>
    <definedName name="Z_E19AB337_85FD_4B6E_8054_0F2A4DE3F70F_.wvu.PrintArea" localSheetId="2" hidden="1">EH!$A$5:$G$104</definedName>
    <definedName name="Z_E19AB337_85FD_4B6E_8054_0F2A4DE3F70F_.wvu.PrintArea" localSheetId="1" hidden="1">LF!$A$8:$G$74</definedName>
    <definedName name="Z_E19AB337_85FD_4B6E_8054_0F2A4DE3F70F_.wvu.PrintArea" localSheetId="9" hidden="1">OF!$A$6:$G$62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0" l="1"/>
  <c r="F72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57" i="8"/>
  <c r="F54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58" i="7"/>
  <c r="F55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36" i="6"/>
  <c r="F33" i="6"/>
  <c r="F23" i="6"/>
  <c r="F22" i="6"/>
  <c r="F15" i="6"/>
  <c r="F44" i="5"/>
  <c r="F41" i="5"/>
  <c r="F25" i="5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66" i="4"/>
  <c r="F62" i="4"/>
  <c r="F41" i="4"/>
  <c r="F40" i="4"/>
  <c r="F39" i="4"/>
  <c r="F38" i="4"/>
  <c r="F37" i="4"/>
  <c r="F36" i="4"/>
  <c r="F35" i="4"/>
  <c r="F34" i="4"/>
  <c r="F33" i="4"/>
  <c r="F32" i="4"/>
  <c r="F25" i="4"/>
  <c r="F24" i="4"/>
  <c r="F23" i="4"/>
  <c r="F22" i="4"/>
  <c r="F21" i="4"/>
  <c r="F20" i="4"/>
  <c r="F19" i="4"/>
  <c r="F18" i="4"/>
  <c r="F17" i="4"/>
  <c r="F16" i="4"/>
  <c r="F74" i="3"/>
  <c r="F71" i="3"/>
  <c r="F66" i="3"/>
  <c r="F60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70" i="1"/>
  <c r="F59" i="1"/>
  <c r="F41" i="2"/>
  <c r="I41" i="2" s="1"/>
  <c r="F38" i="2"/>
  <c r="I38" i="2" s="1"/>
  <c r="F31" i="2"/>
  <c r="F30" i="2"/>
  <c r="I30" i="2" s="1"/>
  <c r="F27" i="2"/>
  <c r="I27" i="2" s="1"/>
  <c r="I31" i="2"/>
  <c r="F51" i="1" l="1"/>
  <c r="F27" i="10"/>
  <c r="E27" i="10"/>
  <c r="E30" i="10" s="1"/>
  <c r="F30" i="10" s="1"/>
  <c r="F73" i="9"/>
  <c r="F80" i="9" s="1"/>
  <c r="E73" i="9"/>
  <c r="E80" i="9" s="1"/>
  <c r="F64" i="9"/>
  <c r="F67" i="9" s="1"/>
  <c r="E64" i="9"/>
  <c r="E67" i="9" s="1"/>
  <c r="F58" i="8"/>
  <c r="E58" i="8"/>
  <c r="F55" i="8"/>
  <c r="E55" i="8"/>
  <c r="E47" i="8"/>
  <c r="F45" i="8"/>
  <c r="F48" i="8" s="1"/>
  <c r="E45" i="8"/>
  <c r="E48" i="8" s="1"/>
  <c r="F59" i="7"/>
  <c r="E59" i="7"/>
  <c r="F56" i="7"/>
  <c r="E56" i="7"/>
  <c r="F46" i="7"/>
  <c r="F49" i="7" s="1"/>
  <c r="E46" i="7"/>
  <c r="E49" i="7" s="1"/>
  <c r="E62" i="7" s="1"/>
  <c r="F62" i="7" s="1"/>
  <c r="E37" i="6"/>
  <c r="F37" i="6"/>
  <c r="E34" i="6"/>
  <c r="F34" i="6"/>
  <c r="E24" i="6"/>
  <c r="F24" i="6"/>
  <c r="E16" i="6"/>
  <c r="F16" i="6"/>
  <c r="E45" i="5"/>
  <c r="F45" i="5"/>
  <c r="E42" i="5"/>
  <c r="F42" i="5"/>
  <c r="F26" i="5"/>
  <c r="E26" i="5"/>
  <c r="E67" i="4"/>
  <c r="F67" i="4"/>
  <c r="E63" i="4"/>
  <c r="F63" i="4"/>
  <c r="F42" i="4"/>
  <c r="E42" i="4"/>
  <c r="E26" i="4"/>
  <c r="E29" i="4" s="1"/>
  <c r="F26" i="4"/>
  <c r="F29" i="4" s="1"/>
  <c r="F75" i="3"/>
  <c r="E75" i="3"/>
  <c r="F72" i="3"/>
  <c r="E72" i="3"/>
  <c r="F67" i="3"/>
  <c r="F68" i="3" s="1"/>
  <c r="E67" i="3"/>
  <c r="E68" i="3" s="1"/>
  <c r="F61" i="3"/>
  <c r="F62" i="3" s="1"/>
  <c r="E61" i="3"/>
  <c r="E62" i="3" s="1"/>
  <c r="F45" i="3"/>
  <c r="F48" i="3" s="1"/>
  <c r="E45" i="3"/>
  <c r="E48" i="3" s="1"/>
  <c r="E78" i="3" s="1"/>
  <c r="F78" i="3" s="1"/>
  <c r="F42" i="2"/>
  <c r="E42" i="2"/>
  <c r="F39" i="2"/>
  <c r="E39" i="2"/>
  <c r="F32" i="2"/>
  <c r="E32" i="2"/>
  <c r="F28" i="2"/>
  <c r="E28" i="2"/>
  <c r="E71" i="1"/>
  <c r="F71" i="1"/>
  <c r="E60" i="1"/>
  <c r="E51" i="1"/>
  <c r="E54" i="1" s="1"/>
  <c r="E89" i="9" l="1"/>
  <c r="E25" i="6"/>
  <c r="E40" i="6"/>
  <c r="F25" i="6"/>
  <c r="E48" i="5"/>
  <c r="F54" i="1"/>
  <c r="E65" i="1"/>
  <c r="E70" i="4"/>
  <c r="F70" i="4" s="1"/>
  <c r="E31" i="10"/>
  <c r="F31" i="10"/>
  <c r="F32" i="10" s="1"/>
  <c r="E45" i="2"/>
  <c r="E79" i="3"/>
  <c r="F79" i="3"/>
  <c r="F80" i="3" s="1"/>
  <c r="E61" i="8"/>
  <c r="F61" i="8" s="1"/>
  <c r="E63" i="7"/>
  <c r="F63" i="7"/>
  <c r="F64" i="7" s="1"/>
  <c r="E90" i="9" l="1"/>
  <c r="F89" i="9"/>
  <c r="F90" i="9" s="1"/>
  <c r="F91" i="9" s="1"/>
  <c r="E41" i="6"/>
  <c r="F40" i="6"/>
  <c r="E49" i="5"/>
  <c r="F48" i="5"/>
  <c r="I45" i="2"/>
  <c r="F45" i="2"/>
  <c r="F41" i="6"/>
  <c r="F42" i="6" s="1"/>
  <c r="F49" i="5"/>
  <c r="F50" i="5" s="1"/>
  <c r="E62" i="8"/>
  <c r="F62" i="8"/>
  <c r="F63" i="8" s="1"/>
  <c r="F71" i="4"/>
  <c r="F72" i="4" s="1"/>
  <c r="E71" i="4"/>
  <c r="E46" i="2"/>
  <c r="F46" i="2"/>
  <c r="F47" i="2" s="1"/>
  <c r="F75" i="1" l="1"/>
  <c r="F65" i="1"/>
  <c r="F60" i="1"/>
  <c r="E74" i="1"/>
  <c r="E75" i="1" s="1"/>
  <c r="F76" i="1" l="1"/>
</calcChain>
</file>

<file path=xl/sharedStrings.xml><?xml version="1.0" encoding="utf-8"?>
<sst xmlns="http://schemas.openxmlformats.org/spreadsheetml/2006/main" count="1599" uniqueCount="387">
  <si>
    <t>HALF YEARLY PORTFOLIO STATEMENT As on March 31, 2023</t>
  </si>
  <si>
    <t>[Pursuant to Regulation 59 A of Securities and Exchange Board of India (Mutual Funds) Regulations, 1996]</t>
  </si>
  <si>
    <t>INDIABULLS BLUE CHIP FUND
 (Large Cap Fund - An open ended equity scheme predominantly investing in large cap stocks)</t>
  </si>
  <si>
    <t>Name of Instrument</t>
  </si>
  <si>
    <t>ISIN</t>
  </si>
  <si>
    <t>Industry / Rating</t>
  </si>
  <si>
    <t>Quantity</t>
  </si>
  <si>
    <t>Market/Fair Value (Rs. in Lacs)</t>
  </si>
  <si>
    <t>% to Net Assets</t>
  </si>
  <si>
    <t>Yield</t>
  </si>
  <si>
    <t>Equity &amp; Equity Related</t>
  </si>
  <si>
    <t>(a) Listed / awaiting listing on the stock exchanges</t>
  </si>
  <si>
    <t>INE040A01034</t>
  </si>
  <si>
    <t>INE090A01021</t>
  </si>
  <si>
    <t>INE002A01018</t>
  </si>
  <si>
    <t>INE009A01021</t>
  </si>
  <si>
    <t>INE018A01030</t>
  </si>
  <si>
    <t>INE001A01036</t>
  </si>
  <si>
    <t>INE238A01034</t>
  </si>
  <si>
    <t>INE154A01025</t>
  </si>
  <si>
    <t>INE062A01020</t>
  </si>
  <si>
    <t>INE030A01027</t>
  </si>
  <si>
    <t>INE397D01024</t>
  </si>
  <si>
    <t>INE237A01028</t>
  </si>
  <si>
    <t>INE481G01011</t>
  </si>
  <si>
    <t>INE155A01022</t>
  </si>
  <si>
    <t>INE158A01026</t>
  </si>
  <si>
    <t>INE585B01010</t>
  </si>
  <si>
    <t>INE296A01024</t>
  </si>
  <si>
    <t>INE280A01028</t>
  </si>
  <si>
    <t>INE467B01029</t>
  </si>
  <si>
    <t>INE038A01020</t>
  </si>
  <si>
    <t>INE298A01020</t>
  </si>
  <si>
    <t>INE081A01020</t>
  </si>
  <si>
    <t>INE860A01027</t>
  </si>
  <si>
    <t>INE044A01036</t>
  </si>
  <si>
    <t>INE437A01024</t>
  </si>
  <si>
    <t>INE079A01024</t>
  </si>
  <si>
    <t>INE216A01030</t>
  </si>
  <si>
    <t>INE176A01028</t>
  </si>
  <si>
    <t>INE539A01019</t>
  </si>
  <si>
    <t>INE765G01017</t>
  </si>
  <si>
    <t>INE797F01020</t>
  </si>
  <si>
    <t>INE111A01025</t>
  </si>
  <si>
    <t>INE008A01015</t>
  </si>
  <si>
    <t>INE795G01014</t>
  </si>
  <si>
    <t>INE021A01026</t>
  </si>
  <si>
    <t>INE361B01024</t>
  </si>
  <si>
    <t>INE742F01042</t>
  </si>
  <si>
    <t>Sub Total</t>
  </si>
  <si>
    <t>(b) Unlisted</t>
  </si>
  <si>
    <t>NIL</t>
  </si>
  <si>
    <t>Total</t>
  </si>
  <si>
    <t>Debt Instruments</t>
  </si>
  <si>
    <t>(a) Listed/ Awaiting Listing on Stock Exchanges</t>
  </si>
  <si>
    <t>Non Convertible Debentures / Bonds</t>
  </si>
  <si>
    <t>INE216A08027</t>
  </si>
  <si>
    <t>7.75 %</t>
  </si>
  <si>
    <t>(b) Privately Placed/ Unlisted</t>
  </si>
  <si>
    <t>(c) Securitized Debt Instruments</t>
  </si>
  <si>
    <t>Money Market Instruments</t>
  </si>
  <si>
    <t>TREPS / Reverse Repo Investments / Corporate Debt Repo</t>
  </si>
  <si>
    <t>Cash &amp; Cash Equivalents</t>
  </si>
  <si>
    <t>Net Receivable/Payable</t>
  </si>
  <si>
    <t>NET ASSETS</t>
  </si>
  <si>
    <t>**Thinly Traded/Non Traded Securities</t>
  </si>
  <si>
    <t>Notes :</t>
  </si>
  <si>
    <t>1) The provision made for investment in security below investment grade As on March 31, 2023 is Rs Nil and its percentage to Net Asset Value is Nil.</t>
  </si>
  <si>
    <t>2) Total Value and percenatge of illiquid equity shares : Nil</t>
  </si>
  <si>
    <t>3) Net Assets Value per unit (in Rs) are as follows :</t>
  </si>
  <si>
    <t xml:space="preserve">Plan/Option </t>
  </si>
  <si>
    <t>As on March 31, 2023</t>
  </si>
  <si>
    <t>As on September 30, 2022</t>
  </si>
  <si>
    <t>Regular Plan - Growth Option</t>
  </si>
  <si>
    <t>Regular Plan - IDCW Option (Payout &amp; Reinvestment)</t>
  </si>
  <si>
    <t>Regular Plan - Monthly IDCW Option (Payout &amp; Reinvestment)</t>
  </si>
  <si>
    <t>Regular Plan - Quarterly IDCW Option (Payout &amp; Reinvestment)</t>
  </si>
  <si>
    <t>Regular Plan - Half Yearly IDCW Option (Payout &amp; Reinvestment)</t>
  </si>
  <si>
    <t>Direct Plan - Growth Option</t>
  </si>
  <si>
    <t>Direct Plan - IDCW Option (Payout &amp; Reinvestment)</t>
  </si>
  <si>
    <t>Direct Plan - Monthly IDCW Option (Payout &amp; Reinvestment)</t>
  </si>
  <si>
    <t>Direct Plan - Quarterly IDCW Option (Payout &amp; Reinvestment)</t>
  </si>
  <si>
    <t>Direct Plan - Half Yearly IDCW Option (Payout &amp; Reinvestment)</t>
  </si>
  <si>
    <t>4) Details of Dividend declared per unit (in Rs.) during the half-year ended March 31, 2023 : Nil</t>
  </si>
  <si>
    <t>5) No Bonus declared during the half-year ended March 31, 2023.</t>
  </si>
  <si>
    <t>6) Total outstanding exposure in derivative instruments As on March 31, 2023 : Nil</t>
  </si>
  <si>
    <t>7) Total investments in Foreign Securities / Overseas ETFs as at March 31, 2023 and its percentage to NAV : Nil.</t>
  </si>
  <si>
    <t>8) Details of repo transactions in corporate debt securities for the half year ended March 31, 2023 : Nil.</t>
  </si>
  <si>
    <t>9) Details of transactions of "Credit Default Swap" for half year ended March 31, 2023 : Nil.</t>
  </si>
  <si>
    <t>10) During the period, the portfolio turnover ratio is 0.31 times</t>
  </si>
  <si>
    <t>[Pursuant to Regulation 59 A of Securities and Exchange Board of India (Mutual Funds)</t>
  </si>
  <si>
    <t>INDIABULLS LIQUID FUND (An Open-ended Liquid Scheme)</t>
  </si>
  <si>
    <t>Rating</t>
  </si>
  <si>
    <t>(d) Government Securities / SDL</t>
  </si>
  <si>
    <t>(a) Commercial Paper</t>
  </si>
  <si>
    <t>INE261F14JK2</t>
  </si>
  <si>
    <t>7.25 %</t>
  </si>
  <si>
    <t>(b) Certificate of Deposits</t>
  </si>
  <si>
    <t>HDFC Bank Limited 15-MAY-2023#</t>
  </si>
  <si>
    <t>INE040A16DF9</t>
  </si>
  <si>
    <t>7.04 %</t>
  </si>
  <si>
    <t>Kotak Mahindra Bank Limited 31-MAY-2023**#</t>
  </si>
  <si>
    <t>INE237A164O2</t>
  </si>
  <si>
    <t>7.05 %</t>
  </si>
  <si>
    <t>(c)Treasury Bills</t>
  </si>
  <si>
    <t xml:space="preserve"> </t>
  </si>
  <si>
    <t>Fixed Deposit</t>
  </si>
  <si>
    <t/>
  </si>
  <si>
    <t>2) Net Assets Value per unit (in Rs) are as follows :</t>
  </si>
  <si>
    <t>Regular Plan - Daily IDCW Option (Reinvestment)</t>
  </si>
  <si>
    <t>Regular Plan - Weekly IDCW Option (Payout &amp; Reinvestment)</t>
  </si>
  <si>
    <t>Regular Plan - Fortnightly IDCW Option (Payout &amp; Reinvestment)</t>
  </si>
  <si>
    <t>Direct Plan - Daily IDCW Option ( Reinvestment)</t>
  </si>
  <si>
    <t>Direct Plan - Weekly IDCW Option (Payout &amp; Reinvestment)</t>
  </si>
  <si>
    <t>Direct Plan - Fortnightly IDCW Option (Payout &amp; Reinvestment)</t>
  </si>
  <si>
    <t>3) Details of Dividend declared per unit (in Rs.) during the half-year ended March 31, 2023</t>
  </si>
  <si>
    <t>Plan/Option</t>
  </si>
  <si>
    <t>Individuals/HUF</t>
  </si>
  <si>
    <t>Other than Individual/HUF</t>
  </si>
  <si>
    <t>4) No Bonus declared during the half-year ended March 31, 2023.</t>
  </si>
  <si>
    <t>5) Total outstanding exposure in derivative instruments As on March 31, 2023 : Nil.</t>
  </si>
  <si>
    <t>6) Total investments in Foreign Securities / Overseas ETFs as at March 31, 2023 and its percentage to NAV : Nil.</t>
  </si>
  <si>
    <t>7) Details of repo transactions in corporate debt securities for the half year ended March 31, 2023 : Nil.</t>
  </si>
  <si>
    <t>8) Details of transactions of "Credit Default Swap" for half year ended March 31, 2023 : Nil.</t>
  </si>
  <si>
    <t>9) Average maturity of the portfolio : 34.80 Days</t>
  </si>
  <si>
    <t>HALF YEARLY PORTFOLIO STATEMENT As on  March 31, 2023</t>
  </si>
  <si>
    <t>INDIABULLS EQUITY HYBRID FUND
 (Large Cap Fund - An open ended hybrid scheme investing predominantly in equity and equity related instruments)</t>
  </si>
  <si>
    <t>INE192R01011</t>
  </si>
  <si>
    <t>INE214T01019</t>
  </si>
  <si>
    <t>Listed / awaiting listing on the stock exchanges</t>
  </si>
  <si>
    <t>(d) Government Securities</t>
  </si>
  <si>
    <t>IN0020180025</t>
  </si>
  <si>
    <t>6.75 %</t>
  </si>
  <si>
    <t>Treasury Bills</t>
  </si>
  <si>
    <t>IN002022Y500</t>
  </si>
  <si>
    <t>7.12 %</t>
  </si>
  <si>
    <t>10) During the period, the portfolio turnover ratio is 0.58 times</t>
  </si>
  <si>
    <t>INDIABULLS ARBITRAGE FUND
 (An open ended scheme investing in arbitrage opportunities)</t>
  </si>
  <si>
    <t>Industry</t>
  </si>
  <si>
    <t>INE093I01010</t>
  </si>
  <si>
    <t>INE477A01020</t>
  </si>
  <si>
    <t>INE854D01024</t>
  </si>
  <si>
    <t>INE047A01021</t>
  </si>
  <si>
    <t>Derivatives</t>
  </si>
  <si>
    <t>Grasim Industries Ltd 27/04/2023</t>
  </si>
  <si>
    <t>Bharti Airtel Limited 27/04/2023</t>
  </si>
  <si>
    <t>Asian Paints Limited 27/04/2023</t>
  </si>
  <si>
    <t>United Spirits Limited 27/04/2023</t>
  </si>
  <si>
    <t>Housing Development Finance Corp Ltd. 27/04/2023</t>
  </si>
  <si>
    <t>Kotak Mahindra Bank Limited 27/04/2023</t>
  </si>
  <si>
    <t>Can Fin Homes Ltd 27/04/2023</t>
  </si>
  <si>
    <t>Axis Bank Limited 27/04/2023</t>
  </si>
  <si>
    <t>Oberoi Realty Limited 27/04/2023</t>
  </si>
  <si>
    <t>Tata Motors Limited 27/04/2023</t>
  </si>
  <si>
    <t>Regular Plan - Yearly IDCW Option (Payout &amp; Reinvestment)</t>
  </si>
  <si>
    <t>Direct Plan - Yearly IDCW Option (Payout &amp;Reinvestment)</t>
  </si>
  <si>
    <t>4) Details of Dividend declared per unit (in Rs.) during the half-year ended March 31, 2023 :</t>
  </si>
  <si>
    <t>10) During the period, the portfolio turnover ratio is 9.59 times.</t>
  </si>
  <si>
    <t>11) For Derivatives Disclosures please refer Annexure</t>
  </si>
  <si>
    <t xml:space="preserve">INDIABULLS DYNAMIC BOND FUND
  (An Open-Ended dynamic debt scheme investing across duration)                                       </t>
  </si>
  <si>
    <t>INE134E08KS7</t>
  </si>
  <si>
    <t>7.46 %</t>
  </si>
  <si>
    <t>10) Average maturity of the portfolio :  0.09 years.</t>
  </si>
  <si>
    <t>INDIABULLS SHORT TERM FUND
 (An open ended short term debt scheme investing in instruments such that the Macaulay duration of the portfolio is between 1 years and 3 years)</t>
  </si>
  <si>
    <t>IN2220140072</t>
  </si>
  <si>
    <t>7.28 %</t>
  </si>
  <si>
    <t>IN3120140030</t>
  </si>
  <si>
    <t>7.31 %</t>
  </si>
  <si>
    <t>3) Details of Dividend declared per unit (in Rs.) during the half-year ended March 31, 2022.</t>
  </si>
  <si>
    <t>9) Average maturity of the portfolio : 0.63 years.</t>
  </si>
  <si>
    <t>INDIABULLS TAX SAVINGS FUND
 (An open ended equity linked saving scheme with a statutory lock in of 3 years and tax benefit)</t>
  </si>
  <si>
    <t>INE123W01016</t>
  </si>
  <si>
    <t>INE844O01030</t>
  </si>
  <si>
    <t>INE089A01023</t>
  </si>
  <si>
    <t>Mutual Fund Units</t>
  </si>
  <si>
    <t>Indiabulls NIFTY50 ETF - RG</t>
  </si>
  <si>
    <t>INF666M01FS5</t>
  </si>
  <si>
    <t>4) Details of Dividend declared per unit (in Rs.) during the half-year ended March 31, 2023  :  Nil</t>
  </si>
  <si>
    <t>10) During the period, the portfolio turnover ratio is 0.25 times</t>
  </si>
  <si>
    <t>INE192A01025</t>
  </si>
  <si>
    <t>INE016A01026</t>
  </si>
  <si>
    <t>10) During the period, the portfolio turnover ratio is 0.28 times</t>
  </si>
  <si>
    <t>INDIABULLS NIFTY50 EXCHANGE TRADED FUND
 (An open-ended Scheme tracking Nifty 50 Index)</t>
  </si>
  <si>
    <t>INE101A01026</t>
  </si>
  <si>
    <t>INE733E01010</t>
  </si>
  <si>
    <t>INE752E01010</t>
  </si>
  <si>
    <t>INE239A01016</t>
  </si>
  <si>
    <t>INE095A01012</t>
  </si>
  <si>
    <t>INE669C01036</t>
  </si>
  <si>
    <t>INE918I01026</t>
  </si>
  <si>
    <t>INE019A01038</t>
  </si>
  <si>
    <t>INE213A01029</t>
  </si>
  <si>
    <t>INE075A01022</t>
  </si>
  <si>
    <t>INE423A01024</t>
  </si>
  <si>
    <t>INE059A01026</t>
  </si>
  <si>
    <t>INE522F01014</t>
  </si>
  <si>
    <t>INE917I01010</t>
  </si>
  <si>
    <t>INE066A01021</t>
  </si>
  <si>
    <t>INE628A01036</t>
  </si>
  <si>
    <t>INE029A01011</t>
  </si>
  <si>
    <t>(a) Non Convertible Debentures / Bonds</t>
  </si>
  <si>
    <t>9) During the period, the portfolio turnover ratio is 0.04 times</t>
  </si>
  <si>
    <t>INDIABULLS OVERNIGHT FUND (An Open-Ended debt scheme investing in overnight securities)</t>
  </si>
  <si>
    <t>(a) Listed/awaiting listing on stock exchanges</t>
  </si>
  <si>
    <t xml:space="preserve">(b) Privately Placed/Unlisted </t>
  </si>
  <si>
    <t>(c) Securitised Debt Instruments</t>
  </si>
  <si>
    <t>Unclaimed Dividend &lt; 3 Years</t>
  </si>
  <si>
    <t>Unclaimed Redemption &lt; 3 Years</t>
  </si>
  <si>
    <t>Unclaimed Dividend &gt; 3 Years</t>
  </si>
  <si>
    <t>Unclaimed Redemption &gt; 3 Years</t>
  </si>
  <si>
    <t>9) Average maturity of the portfolio : 2.59 Day</t>
  </si>
  <si>
    <t>Hedging Positions through Futures as on 31st March 2023</t>
  </si>
  <si>
    <t xml:space="preserve">Scheme </t>
  </si>
  <si>
    <t>Underlying</t>
  </si>
  <si>
    <t>Long / Short</t>
  </si>
  <si>
    <t>Futures Price when purchased</t>
  </si>
  <si>
    <t>Current price of the contract</t>
  </si>
  <si>
    <t>Margin maintained in Rs. Lakhs</t>
  </si>
  <si>
    <t>Total %age of existing assets hedged through futures</t>
  </si>
  <si>
    <t>Indiabulls Arbitrage Fund</t>
  </si>
  <si>
    <t>Axis Bank Limited</t>
  </si>
  <si>
    <t>SHORT</t>
  </si>
  <si>
    <t>United Spirits Limited</t>
  </si>
  <si>
    <t>Bharti Airtel Limited</t>
  </si>
  <si>
    <t>Housing Development Finance Corp Ltd</t>
  </si>
  <si>
    <t>Grasim Industries Limited</t>
  </si>
  <si>
    <t>Asian Paints Limited</t>
  </si>
  <si>
    <t>Tata Motors Limited</t>
  </si>
  <si>
    <t>Kotak Mahindra Bank Limited</t>
  </si>
  <si>
    <t>Can Fin Homes Limited</t>
  </si>
  <si>
    <t>Oberoi Realty Limited</t>
  </si>
  <si>
    <t>For the period 01st October 2022 to 31st March 2023, following hedging transactions through futures have been squared off/expired :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</si>
  <si>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</si>
  <si>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</si>
  <si>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</si>
  <si>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</si>
  <si>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Profit/(Loss) value on all contracts combined</t>
  </si>
  <si>
    <t>Other than Hedging Positions through Futures as on 31st March 2023 : Nil</t>
  </si>
  <si>
    <t>For the period 01st October 2022 to 31st March 2023, non hedging transactions through futures have been squared off/expired :Nil</t>
  </si>
  <si>
    <t>Hedging Position through Put Option as on  31st March 2023: Nil</t>
  </si>
  <si>
    <t>Underlying Security Name</t>
  </si>
  <si>
    <t xml:space="preserve">   Call/Put </t>
  </si>
  <si>
    <t>Strike Price</t>
  </si>
  <si>
    <t>Number of contracts*</t>
  </si>
  <si>
    <t xml:space="preserve">Option price when purchased (in Rs) </t>
  </si>
  <si>
    <t>Current Price (in Rs)</t>
  </si>
  <si>
    <t>For the period 01st October 2022 to 31st March 2023, hedging transactions through options which have been squared off/expired: NIL</t>
  </si>
  <si>
    <t>Scheme</t>
  </si>
  <si>
    <t>Call/Put</t>
  </si>
  <si>
    <t>Strike price</t>
  </si>
  <si>
    <t>Number of contracts</t>
  </si>
  <si>
    <t>Gross Notional Value (in Rs.)</t>
  </si>
  <si>
    <t>Net Profit/(Loss) (in Rs.)</t>
  </si>
  <si>
    <t>Other than Hedging Positions through Options as on  31st March 2023: Nil</t>
  </si>
  <si>
    <t>For the period 01st October 2022 to 31st March 2023, following non-hedging transactions through options have been squared off/expired : NIL</t>
  </si>
  <si>
    <t>Hedging Positions through Swaps as on 31st March 2023: Nil</t>
  </si>
  <si>
    <t>Hedging Positions through Interest Rate Futures as on 31st March 2023: Nil</t>
  </si>
  <si>
    <t>Writing of call options under covered call strategy as on 31st March 2023: Nil</t>
  </si>
  <si>
    <t>HDFC Bank Limited</t>
  </si>
  <si>
    <t>BANKS</t>
  </si>
  <si>
    <t>ICICI Bank Limited</t>
  </si>
  <si>
    <t>Reliance Industries Limited</t>
  </si>
  <si>
    <t>PETROLEUM PRODUCTS</t>
  </si>
  <si>
    <t>Infosys Limited</t>
  </si>
  <si>
    <t>IT - SOFTWARE</t>
  </si>
  <si>
    <t>Larsen &amp; Toubro Limited</t>
  </si>
  <si>
    <t>CONSTRUCTION</t>
  </si>
  <si>
    <t>FINANCE</t>
  </si>
  <si>
    <t>ITC Limited</t>
  </si>
  <si>
    <t>DIVERSIFIED FMCG</t>
  </si>
  <si>
    <t>State Bank of India</t>
  </si>
  <si>
    <t>Hindustan Unilever Limited</t>
  </si>
  <si>
    <t>TELECOM - SERVICES</t>
  </si>
  <si>
    <t>UltraTech Cement Limited</t>
  </si>
  <si>
    <t>CEMENT &amp; CEMENT PRODUCTS</t>
  </si>
  <si>
    <t>AUTOMOBILES</t>
  </si>
  <si>
    <t>Hero MotoCorp Limited</t>
  </si>
  <si>
    <t>Maruti Suzuki India Limited</t>
  </si>
  <si>
    <t>Bajaj Finance Limited</t>
  </si>
  <si>
    <t>Titan Company Limited</t>
  </si>
  <si>
    <t>CONSUMER DURABLES</t>
  </si>
  <si>
    <t>Tata Consultancy Services Limited</t>
  </si>
  <si>
    <t>Hindalco Industries Limited</t>
  </si>
  <si>
    <t>NON - FERROUS METALS</t>
  </si>
  <si>
    <t>Cummins India Limited</t>
  </si>
  <si>
    <t>INDUSTRIAL PRODUCTS</t>
  </si>
  <si>
    <t>Tata Steel Limited</t>
  </si>
  <si>
    <t>FERROUS METALS</t>
  </si>
  <si>
    <t>HCL Technologies Limited</t>
  </si>
  <si>
    <t>Sun Pharmaceutical Industries Limited</t>
  </si>
  <si>
    <t>PHARMACEUTICALS &amp; BIOTECHNOLOGY</t>
  </si>
  <si>
    <t>Apollo Hospitals Enterprise Limited</t>
  </si>
  <si>
    <t>HEALTHCARE SERVICES</t>
  </si>
  <si>
    <t>Ambuja Cements Limited</t>
  </si>
  <si>
    <t>Britannia Industries Limited</t>
  </si>
  <si>
    <t>FOOD PRODUCTS</t>
  </si>
  <si>
    <t>Bata India Limited</t>
  </si>
  <si>
    <t>GHCL Limited</t>
  </si>
  <si>
    <t>CHEMICALS &amp; PETROCHEMICALS</t>
  </si>
  <si>
    <t>ICICI Lombard General Insurance Company</t>
  </si>
  <si>
    <t>INSURANCE</t>
  </si>
  <si>
    <t>Jubilant Foodworks Limited</t>
  </si>
  <si>
    <t>LEISURE SERVICES</t>
  </si>
  <si>
    <t>Container Corporation of India Limited</t>
  </si>
  <si>
    <t>TRANSPORT SERVICES</t>
  </si>
  <si>
    <t>IDBI Bank Limited</t>
  </si>
  <si>
    <t>HDFC Life Insurance Company Limited</t>
  </si>
  <si>
    <t>Divi's Laboratories Limited</t>
  </si>
  <si>
    <t>Adani Port &amp; Special Economic Zone Ltd</t>
  </si>
  <si>
    <t>TRANSPORT INFRASTRUCTURE</t>
  </si>
  <si>
    <t>Britannia Industries Limited ( 03-JUN-2024 )**</t>
  </si>
  <si>
    <t>CRISIL AAA</t>
  </si>
  <si>
    <t>NABARD ( 20-APR-2023 )INE261F14JK2</t>
  </si>
  <si>
    <t>ICRA A1+</t>
  </si>
  <si>
    <t>CARE A1+</t>
  </si>
  <si>
    <t>CRISIL A1+</t>
  </si>
  <si>
    <t>HDFC Bank Limited (91 Days )</t>
  </si>
  <si>
    <t>Avenue Supermarts Limited</t>
  </si>
  <si>
    <t>RETAILING</t>
  </si>
  <si>
    <t>Larsen &amp; Toubro Infotech Ltd</t>
  </si>
  <si>
    <t>7.37% GOI 16-APR-2023</t>
  </si>
  <si>
    <t>SOVEREIGN</t>
  </si>
  <si>
    <t>182 Days Treasury Bill (07-Sep-2023)</t>
  </si>
  <si>
    <t>REALTY</t>
  </si>
  <si>
    <t>BEVERAGES</t>
  </si>
  <si>
    <t>Power Finance Corporation Limited ( 22-MAY-2023 )**</t>
  </si>
  <si>
    <t>8.94% Maharashtra SDL - 23-Jul-2024</t>
  </si>
  <si>
    <t>9.24% Tamilnadu SDL - 15-May-2024</t>
  </si>
  <si>
    <t>SBI Life Insurance Company Limited</t>
  </si>
  <si>
    <t>Gujarat Gas Limited</t>
  </si>
  <si>
    <t>GAS</t>
  </si>
  <si>
    <t>Dr. Reddy's Laboratories Limited</t>
  </si>
  <si>
    <t>Tata Consumer Products Limited</t>
  </si>
  <si>
    <t>AGRICULTURAL FOOD &amp; OTHER PRODUCTS</t>
  </si>
  <si>
    <t>Dabur India Limited</t>
  </si>
  <si>
    <t>PERSONAL PRODUCTS</t>
  </si>
  <si>
    <t>Mahindra &amp; Mahindra Limited</t>
  </si>
  <si>
    <t>NTPC Limited</t>
  </si>
  <si>
    <t>POWER</t>
  </si>
  <si>
    <t>Power Grid Corporation of India Limited</t>
  </si>
  <si>
    <t>Nestle India Limited</t>
  </si>
  <si>
    <t>IndusInd Bank Limited</t>
  </si>
  <si>
    <t>Tech Mahindra Limited</t>
  </si>
  <si>
    <t>Bajaj Finserv Limited</t>
  </si>
  <si>
    <t>JSW Steel Limited</t>
  </si>
  <si>
    <t>Oil &amp; Natural Gas Corporation Limited</t>
  </si>
  <si>
    <t>OIL</t>
  </si>
  <si>
    <t>Wipro Limited</t>
  </si>
  <si>
    <t>Adani Enterprises Limited</t>
  </si>
  <si>
    <t>METALS &amp; MINERALS TRADING</t>
  </si>
  <si>
    <t>Cipla Limited</t>
  </si>
  <si>
    <t>Coal India Limited</t>
  </si>
  <si>
    <t>CONSUMABLE FUELS</t>
  </si>
  <si>
    <t>Bajaj Auto Limited</t>
  </si>
  <si>
    <t>Eicher Motors Limited</t>
  </si>
  <si>
    <t>UPL Limited</t>
  </si>
  <si>
    <t>FERTILIZERS &amp; AGROCHEMICALS</t>
  </si>
  <si>
    <t>Bharat Petroleum Corporation Limited</t>
  </si>
  <si>
    <t>Scheme - Indiabulls Blue Chip Fund</t>
  </si>
  <si>
    <t>Benchmark - NIFTY100 - TRI</t>
  </si>
  <si>
    <t>Scheme Risk-O-Meter</t>
  </si>
  <si>
    <t>Benchmark Risk-O-Meter</t>
  </si>
  <si>
    <t>Scheme - Indiabulls Liquid Fund</t>
  </si>
  <si>
    <t>Benchmark - CRISIL Liquid Fund BI Index</t>
  </si>
  <si>
    <t>Potential Risk Class (PRC)</t>
  </si>
  <si>
    <t>PRC Level - BI</t>
  </si>
  <si>
    <t>Scheme - INDIABULLS EQUITY HYBRID FUND</t>
  </si>
  <si>
    <t>Benchmark - CRISIL Hybrid 35+65 - Aggressive Index</t>
  </si>
  <si>
    <t>INDIABULLS VALUE FUND
 (An open ended equity scheme following a value investment strategy)</t>
  </si>
  <si>
    <t>Scheme - Indiabulls Value Fund</t>
  </si>
  <si>
    <t>Benchmark - NIFTY500 Value 50 - TRI</t>
  </si>
  <si>
    <t>Scheme - INDIABULLS ARBITRAGE FUND</t>
  </si>
  <si>
    <t>Benchmark - NIFTY 50 Arbitrage Index</t>
  </si>
  <si>
    <t>Scheme - INDIABULLS DYNAMIC BOND FUND</t>
  </si>
  <si>
    <t>Benchmark - CRISIL Dynamic Bond Fund BIII Index</t>
  </si>
  <si>
    <t>PRC Level - BIII</t>
  </si>
  <si>
    <t>Scheme - INDIABULLS SHORT TERM FUND</t>
  </si>
  <si>
    <t>Benchmark - CRISIL Short Duration Fund BII Index</t>
  </si>
  <si>
    <t>PRC Level - BII</t>
  </si>
  <si>
    <t>Scheme - INDIABULLS TAX SAVINGS FUND</t>
  </si>
  <si>
    <t>Benchmark - S&amp;P BSE 500-TRI</t>
  </si>
  <si>
    <t>Scheme - INDIABULLS NIFTY50 EXCHANGE TRADED FUND</t>
  </si>
  <si>
    <t>Benchmark - NIFTY 50 TRI</t>
  </si>
  <si>
    <t>Scheme - INDIABULLS OVERNIGHT FUND</t>
  </si>
  <si>
    <t>Benchmark - CRISIL Overnight Fund AI Index</t>
  </si>
  <si>
    <t>PRC Level - AI</t>
  </si>
  <si>
    <t>6) Total outstanding exposure in derivative instruments As on March 31, 2023 : (295.50) Lacs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</si>
</sst>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(* #,##0.00_);_(* \(#,##0.00\);_(* &quot;-&quot;??_);_(@_)"/>
    <numFmt numFmtId="165" formatCode="_(* #,##0.0000_);_(* \(#,##0.0000\);_(* &quot;-&quot;??_);_(@_)"/>
    <numFmt numFmtId="166" formatCode="#,##0.000;\-#,##0.000"/>
    <numFmt numFmtId="167" formatCode="#,##0.0_ ;\-#,##0.0\ "/>
    <numFmt numFmtId="168" formatCode="#,##0.0000"/>
    <numFmt numFmtId="169" formatCode="#,##0.000000"/>
    <numFmt numFmtId="170" formatCode="#,##0.00_ ;\-#,##0.00\ "/>
    <numFmt numFmtId="171" formatCode="_(* #,##0.000000000_);_(* \(#,##0.000000000\);_(* &quot;-&quot;??_);_(@_)"/>
    <numFmt numFmtId="172" formatCode="_(* #,##0_);_(* \(#,##0\);_(* &quot;-&quot;??_);_(@_)"/>
    <numFmt numFmtId="173" formatCode="_(* #,##0.00_);_(* \(#,##0.00\);_(* &quot;-&quot;_);_(* 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  <font>
      <sz val="10"/>
      <color rgb="FFFF0000"/>
      <name val="Franklin Gothic Book"/>
      <family val="2"/>
    </font>
    <font>
      <sz val="11"/>
      <color theme="1"/>
      <name val="Franklin Gothic Book"/>
      <family val="2"/>
    </font>
    <font>
      <sz val="11"/>
      <name val="Franklin Gothic Book"/>
      <family val="2"/>
    </font>
    <font>
      <b/>
      <u/>
      <sz val="11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47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4" xfId="0" applyFont="1" applyBorder="1"/>
    <xf numFmtId="0" fontId="0" fillId="0" borderId="0" xfId="0" applyFont="1" applyBorder="1"/>
    <xf numFmtId="4" fontId="0" fillId="0" borderId="5" xfId="0" applyNumberFormat="1" applyFont="1" applyBorder="1"/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39" fontId="6" fillId="0" borderId="7" xfId="0" applyNumberFormat="1" applyFont="1" applyFill="1" applyBorder="1" applyAlignment="1">
      <alignment horizontal="center" vertical="center"/>
    </xf>
    <xf numFmtId="39" fontId="6" fillId="0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39" fontId="8" fillId="0" borderId="10" xfId="0" applyNumberFormat="1" applyFont="1" applyFill="1" applyBorder="1" applyAlignment="1">
      <alignment horizontal="right" vertical="top"/>
    </xf>
    <xf numFmtId="4" fontId="8" fillId="0" borderId="10" xfId="0" applyNumberFormat="1" applyFont="1" applyFill="1" applyBorder="1" applyAlignment="1">
      <alignment horizontal="right" vertical="top"/>
    </xf>
    <xf numFmtId="4" fontId="8" fillId="0" borderId="11" xfId="0" applyNumberFormat="1" applyFont="1" applyFill="1" applyBorder="1" applyAlignment="1">
      <alignment horizontal="righ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39" fontId="8" fillId="0" borderId="13" xfId="0" applyNumberFormat="1" applyFont="1" applyFill="1" applyBorder="1" applyAlignment="1">
      <alignment horizontal="right" vertical="top"/>
    </xf>
    <xf numFmtId="4" fontId="8" fillId="0" borderId="13" xfId="0" applyNumberFormat="1" applyFont="1" applyFill="1" applyBorder="1" applyAlignment="1">
      <alignment horizontal="right" vertical="top"/>
    </xf>
    <xf numFmtId="4" fontId="8" fillId="0" borderId="14" xfId="0" applyNumberFormat="1" applyFont="1" applyFill="1" applyBorder="1" applyAlignment="1">
      <alignment horizontal="right" vertical="top"/>
    </xf>
    <xf numFmtId="0" fontId="8" fillId="0" borderId="12" xfId="0" applyFont="1" applyFill="1" applyBorder="1" applyAlignment="1">
      <alignment horizontal="left" vertical="top"/>
    </xf>
    <xf numFmtId="0" fontId="8" fillId="0" borderId="13" xfId="0" applyNumberFormat="1" applyFont="1" applyFill="1" applyBorder="1" applyAlignment="1">
      <alignment horizontal="right" vertical="top"/>
    </xf>
    <xf numFmtId="10" fontId="8" fillId="0" borderId="13" xfId="2" applyNumberFormat="1" applyFont="1" applyFill="1" applyBorder="1" applyAlignment="1">
      <alignment horizontal="right" vertical="top"/>
    </xf>
    <xf numFmtId="10" fontId="8" fillId="0" borderId="14" xfId="2" applyNumberFormat="1" applyFont="1" applyFill="1" applyBorder="1" applyAlignment="1">
      <alignment horizontal="right" vertical="top"/>
    </xf>
    <xf numFmtId="0" fontId="7" fillId="0" borderId="12" xfId="0" applyFont="1" applyFill="1" applyBorder="1"/>
    <xf numFmtId="0" fontId="7" fillId="0" borderId="13" xfId="0" applyFont="1" applyFill="1" applyBorder="1"/>
    <xf numFmtId="39" fontId="7" fillId="0" borderId="13" xfId="0" applyNumberFormat="1" applyFont="1" applyFill="1" applyBorder="1" applyAlignment="1">
      <alignment horizontal="right" vertical="top"/>
    </xf>
    <xf numFmtId="10" fontId="7" fillId="0" borderId="13" xfId="2" applyNumberFormat="1" applyFont="1" applyFill="1" applyBorder="1" applyAlignment="1">
      <alignment horizontal="right" vertical="top"/>
    </xf>
    <xf numFmtId="10" fontId="7" fillId="0" borderId="14" xfId="2" applyNumberFormat="1" applyFont="1" applyFill="1" applyBorder="1" applyAlignment="1">
      <alignment horizontal="right" vertical="top"/>
    </xf>
    <xf numFmtId="39" fontId="7" fillId="0" borderId="13" xfId="0" applyNumberFormat="1" applyFont="1" applyFill="1" applyBorder="1" applyAlignment="1">
      <alignment horizontal="right"/>
    </xf>
    <xf numFmtId="39" fontId="7" fillId="0" borderId="14" xfId="0" applyNumberFormat="1" applyFont="1" applyFill="1" applyBorder="1" applyAlignment="1">
      <alignment horizontal="right"/>
    </xf>
    <xf numFmtId="166" fontId="7" fillId="0" borderId="14" xfId="0" applyNumberFormat="1" applyFont="1" applyFill="1" applyBorder="1" applyAlignment="1">
      <alignment horizontal="right"/>
    </xf>
    <xf numFmtId="4" fontId="8" fillId="0" borderId="12" xfId="3" applyNumberFormat="1" applyFont="1" applyFill="1" applyBorder="1" applyAlignment="1">
      <alignment horizontal="left"/>
    </xf>
    <xf numFmtId="4" fontId="8" fillId="0" borderId="13" xfId="3" applyNumberFormat="1" applyFont="1" applyFill="1" applyBorder="1" applyAlignment="1">
      <alignment horizontal="left"/>
    </xf>
    <xf numFmtId="0" fontId="0" fillId="0" borderId="13" xfId="0" applyFont="1" applyFill="1" applyBorder="1"/>
    <xf numFmtId="4" fontId="0" fillId="0" borderId="13" xfId="0" applyNumberFormat="1" applyFont="1" applyFill="1" applyBorder="1"/>
    <xf numFmtId="4" fontId="0" fillId="0" borderId="14" xfId="0" applyNumberFormat="1" applyFont="1" applyFill="1" applyBorder="1"/>
    <xf numFmtId="4" fontId="7" fillId="0" borderId="12" xfId="3" applyNumberFormat="1" applyFont="1" applyFill="1" applyBorder="1" applyAlignment="1">
      <alignment horizontal="left"/>
    </xf>
    <xf numFmtId="0" fontId="9" fillId="0" borderId="15" xfId="0" applyFont="1" applyFill="1" applyBorder="1" applyAlignment="1">
      <alignment horizontal="left" wrapText="1"/>
    </xf>
    <xf numFmtId="4" fontId="6" fillId="0" borderId="13" xfId="0" applyNumberFormat="1" applyFont="1" applyFill="1" applyBorder="1"/>
    <xf numFmtId="4" fontId="7" fillId="0" borderId="13" xfId="0" applyNumberFormat="1" applyFont="1" applyFill="1" applyBorder="1" applyAlignment="1">
      <alignment horizontal="right" vertical="top"/>
    </xf>
    <xf numFmtId="0" fontId="0" fillId="0" borderId="0" xfId="0" applyFont="1" applyFill="1" applyBorder="1"/>
    <xf numFmtId="0" fontId="6" fillId="0" borderId="12" xfId="0" applyFont="1" applyFill="1" applyBorder="1"/>
    <xf numFmtId="39" fontId="7" fillId="0" borderId="13" xfId="0" applyNumberFormat="1" applyFont="1" applyFill="1" applyBorder="1"/>
    <xf numFmtId="0" fontId="7" fillId="0" borderId="16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39" fontId="8" fillId="0" borderId="13" xfId="0" applyNumberFormat="1" applyFont="1" applyFill="1" applyBorder="1" applyAlignment="1">
      <alignment horizontal="right" vertical="center"/>
    </xf>
    <xf numFmtId="164" fontId="8" fillId="0" borderId="13" xfId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39" fontId="8" fillId="0" borderId="16" xfId="0" applyNumberFormat="1" applyFont="1" applyFill="1" applyBorder="1" applyAlignment="1">
      <alignment horizontal="right" vertical="center"/>
    </xf>
    <xf numFmtId="164" fontId="7" fillId="0" borderId="16" xfId="1" applyFont="1" applyFill="1" applyBorder="1" applyAlignment="1">
      <alignment horizontal="right" vertical="center"/>
    </xf>
    <xf numFmtId="0" fontId="7" fillId="0" borderId="20" xfId="0" applyFont="1" applyFill="1" applyBorder="1"/>
    <xf numFmtId="0" fontId="7" fillId="0" borderId="21" xfId="0" applyFont="1" applyFill="1" applyBorder="1"/>
    <xf numFmtId="39" fontId="4" fillId="0" borderId="22" xfId="0" applyNumberFormat="1" applyFont="1" applyFill="1" applyBorder="1" applyAlignment="1">
      <alignment horizontal="right" vertical="top"/>
    </xf>
    <xf numFmtId="39" fontId="7" fillId="0" borderId="22" xfId="0" applyNumberFormat="1" applyFont="1" applyFill="1" applyBorder="1" applyAlignment="1">
      <alignment horizontal="right"/>
    </xf>
    <xf numFmtId="10" fontId="7" fillId="0" borderId="22" xfId="2" applyNumberFormat="1" applyFont="1" applyFill="1" applyBorder="1" applyAlignment="1">
      <alignment horizontal="right" vertical="top"/>
    </xf>
    <xf numFmtId="10" fontId="7" fillId="0" borderId="23" xfId="2" applyNumberFormat="1" applyFont="1" applyFill="1" applyBorder="1" applyAlignment="1">
      <alignment horizontal="right" vertical="top"/>
    </xf>
    <xf numFmtId="0" fontId="0" fillId="0" borderId="4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top"/>
    </xf>
    <xf numFmtId="4" fontId="8" fillId="0" borderId="5" xfId="0" applyNumberFormat="1" applyFont="1" applyFill="1" applyBorder="1" applyAlignment="1">
      <alignment horizontal="right" vertical="top"/>
    </xf>
    <xf numFmtId="0" fontId="6" fillId="0" borderId="4" xfId="0" applyFont="1" applyFill="1" applyBorder="1"/>
    <xf numFmtId="167" fontId="0" fillId="0" borderId="0" xfId="0" applyNumberFormat="1" applyFont="1" applyFill="1" applyBorder="1"/>
    <xf numFmtId="4" fontId="0" fillId="0" borderId="0" xfId="0" applyNumberFormat="1" applyFont="1" applyFill="1" applyBorder="1"/>
    <xf numFmtId="0" fontId="0" fillId="0" borderId="25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/>
    <xf numFmtId="0" fontId="0" fillId="0" borderId="30" xfId="0" applyFont="1" applyFill="1" applyBorder="1"/>
    <xf numFmtId="2" fontId="0" fillId="0" borderId="30" xfId="0" applyNumberFormat="1" applyFont="1" applyFill="1" applyBorder="1"/>
    <xf numFmtId="4" fontId="0" fillId="0" borderId="31" xfId="0" applyNumberFormat="1" applyFont="1" applyFill="1" applyBorder="1"/>
    <xf numFmtId="4" fontId="0" fillId="0" borderId="0" xfId="0" applyNumberFormat="1" applyFont="1"/>
    <xf numFmtId="0" fontId="10" fillId="0" borderId="4" xfId="0" applyFont="1" applyBorder="1"/>
    <xf numFmtId="0" fontId="10" fillId="0" borderId="0" xfId="0" applyFont="1" applyFill="1" applyBorder="1"/>
    <xf numFmtId="4" fontId="0" fillId="0" borderId="5" xfId="2" applyNumberFormat="1" applyFont="1" applyBorder="1"/>
    <xf numFmtId="4" fontId="6" fillId="0" borderId="7" xfId="2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39" fontId="6" fillId="0" borderId="10" xfId="0" applyNumberFormat="1" applyFont="1" applyFill="1" applyBorder="1" applyAlignment="1">
      <alignment horizontal="center" vertical="center"/>
    </xf>
    <xf numFmtId="39" fontId="6" fillId="0" borderId="10" xfId="0" applyNumberFormat="1" applyFont="1" applyFill="1" applyBorder="1" applyAlignment="1">
      <alignment horizontal="center" vertical="center" wrapText="1"/>
    </xf>
    <xf numFmtId="4" fontId="6" fillId="0" borderId="10" xfId="2" applyNumberFormat="1" applyFont="1" applyFill="1" applyBorder="1" applyAlignment="1">
      <alignment horizontal="center" vertical="center"/>
    </xf>
    <xf numFmtId="4" fontId="6" fillId="0" borderId="11" xfId="2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39" fontId="6" fillId="0" borderId="13" xfId="0" applyNumberFormat="1" applyFont="1" applyFill="1" applyBorder="1" applyAlignment="1">
      <alignment horizontal="center" vertical="center"/>
    </xf>
    <xf numFmtId="0" fontId="7" fillId="0" borderId="12" xfId="0" quotePrefix="1" applyFont="1" applyFill="1" applyBorder="1" applyAlignment="1">
      <alignment horizontal="left" vertical="top"/>
    </xf>
    <xf numFmtId="4" fontId="6" fillId="0" borderId="13" xfId="0" applyNumberFormat="1" applyFont="1" applyFill="1" applyBorder="1" applyAlignment="1">
      <alignment horizontal="center" vertical="center"/>
    </xf>
    <xf numFmtId="39" fontId="6" fillId="0" borderId="13" xfId="0" applyNumberFormat="1" applyFont="1" applyFill="1" applyBorder="1" applyAlignment="1">
      <alignment horizontal="center" vertical="center" wrapText="1"/>
    </xf>
    <xf numFmtId="4" fontId="6" fillId="0" borderId="13" xfId="2" applyNumberFormat="1" applyFont="1" applyFill="1" applyBorder="1" applyAlignment="1">
      <alignment horizontal="center" vertical="center"/>
    </xf>
    <xf numFmtId="4" fontId="6" fillId="0" borderId="14" xfId="2" applyNumberFormat="1" applyFont="1" applyFill="1" applyBorder="1" applyAlignment="1">
      <alignment horizontal="center" vertical="center"/>
    </xf>
    <xf numFmtId="4" fontId="8" fillId="0" borderId="13" xfId="2" applyNumberFormat="1" applyFont="1" applyFill="1" applyBorder="1" applyAlignment="1">
      <alignment horizontal="right" vertical="top"/>
    </xf>
    <xf numFmtId="4" fontId="8" fillId="0" borderId="14" xfId="2" applyNumberFormat="1" applyFont="1" applyFill="1" applyBorder="1" applyAlignment="1">
      <alignment horizontal="right" vertical="top"/>
    </xf>
    <xf numFmtId="4" fontId="8" fillId="0" borderId="13" xfId="0" applyNumberFormat="1" applyFont="1" applyFill="1" applyBorder="1" applyAlignment="1">
      <alignment horizontal="left" vertical="top"/>
    </xf>
    <xf numFmtId="10" fontId="7" fillId="0" borderId="13" xfId="2" applyNumberFormat="1" applyFont="1" applyFill="1" applyBorder="1" applyAlignment="1">
      <alignment horizontal="right"/>
    </xf>
    <xf numFmtId="10" fontId="7" fillId="0" borderId="14" xfId="2" applyNumberFormat="1" applyFont="1" applyFill="1" applyBorder="1" applyAlignment="1">
      <alignment horizontal="right"/>
    </xf>
    <xf numFmtId="39" fontId="4" fillId="0" borderId="13" xfId="0" applyNumberFormat="1" applyFont="1" applyFill="1" applyBorder="1" applyAlignment="1">
      <alignment horizontal="right" vertical="top"/>
    </xf>
    <xf numFmtId="4" fontId="7" fillId="0" borderId="13" xfId="2" applyNumberFormat="1" applyFont="1" applyFill="1" applyBorder="1" applyAlignment="1">
      <alignment horizontal="right"/>
    </xf>
    <xf numFmtId="4" fontId="7" fillId="0" borderId="14" xfId="2" applyNumberFormat="1" applyFont="1" applyFill="1" applyBorder="1" applyAlignment="1">
      <alignment horizontal="right"/>
    </xf>
    <xf numFmtId="0" fontId="6" fillId="0" borderId="32" xfId="0" applyFont="1" applyFill="1" applyBorder="1"/>
    <xf numFmtId="0" fontId="0" fillId="0" borderId="16" xfId="0" applyFont="1" applyFill="1" applyBorder="1"/>
    <xf numFmtId="0" fontId="8" fillId="0" borderId="16" xfId="3" applyFont="1" applyFill="1" applyBorder="1" applyAlignment="1">
      <alignment horizontal="left"/>
    </xf>
    <xf numFmtId="37" fontId="8" fillId="0" borderId="16" xfId="0" applyNumberFormat="1" applyFont="1" applyFill="1" applyBorder="1" applyAlignment="1">
      <alignment horizontal="right" vertical="top"/>
    </xf>
    <xf numFmtId="4" fontId="8" fillId="0" borderId="16" xfId="0" applyNumberFormat="1" applyFont="1" applyFill="1" applyBorder="1" applyAlignment="1">
      <alignment horizontal="right"/>
    </xf>
    <xf numFmtId="4" fontId="7" fillId="0" borderId="16" xfId="0" applyNumberFormat="1" applyFont="1" applyFill="1" applyBorder="1" applyAlignment="1">
      <alignment horizontal="right"/>
    </xf>
    <xf numFmtId="0" fontId="6" fillId="0" borderId="6" xfId="0" applyFont="1" applyFill="1" applyBorder="1"/>
    <xf numFmtId="0" fontId="0" fillId="0" borderId="7" xfId="0" applyFont="1" applyFill="1" applyBorder="1"/>
    <xf numFmtId="0" fontId="8" fillId="0" borderId="7" xfId="3" applyFont="1" applyFill="1" applyBorder="1" applyAlignment="1">
      <alignment horizontal="left"/>
    </xf>
    <xf numFmtId="37" fontId="8" fillId="0" borderId="7" xfId="0" applyNumberFormat="1" applyFont="1" applyFill="1" applyBorder="1" applyAlignment="1">
      <alignment horizontal="right" vertical="top"/>
    </xf>
    <xf numFmtId="39" fontId="7" fillId="0" borderId="7" xfId="0" applyNumberFormat="1" applyFont="1" applyFill="1" applyBorder="1" applyAlignment="1">
      <alignment horizontal="right"/>
    </xf>
    <xf numFmtId="10" fontId="7" fillId="0" borderId="7" xfId="2" applyNumberFormat="1" applyFont="1" applyFill="1" applyBorder="1" applyAlignment="1">
      <alignment horizontal="right" vertical="top"/>
    </xf>
    <xf numFmtId="10" fontId="7" fillId="0" borderId="8" xfId="2" applyNumberFormat="1" applyFont="1" applyFill="1" applyBorder="1" applyAlignment="1">
      <alignment horizontal="right" vertical="top"/>
    </xf>
    <xf numFmtId="0" fontId="7" fillId="0" borderId="13" xfId="0" applyFont="1" applyFill="1" applyBorder="1" applyAlignment="1">
      <alignment vertical="top"/>
    </xf>
    <xf numFmtId="0" fontId="8" fillId="0" borderId="24" xfId="0" applyFont="1" applyFill="1" applyBorder="1" applyAlignment="1">
      <alignment horizontal="left" vertical="top"/>
    </xf>
    <xf numFmtId="168" fontId="0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top"/>
    </xf>
    <xf numFmtId="168" fontId="0" fillId="0" borderId="0" xfId="0" applyNumberFormat="1" applyFont="1" applyFill="1" applyBorder="1" applyAlignment="1">
      <alignment horizontal="right" vertical="center"/>
    </xf>
    <xf numFmtId="0" fontId="6" fillId="0" borderId="29" xfId="0" applyFont="1" applyFill="1" applyBorder="1"/>
    <xf numFmtId="0" fontId="0" fillId="0" borderId="30" xfId="0" applyFont="1" applyFill="1" applyBorder="1" applyAlignment="1"/>
    <xf numFmtId="4" fontId="0" fillId="0" borderId="0" xfId="2" applyNumberFormat="1" applyFont="1"/>
    <xf numFmtId="4" fontId="7" fillId="0" borderId="13" xfId="2" applyNumberFormat="1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/>
    </xf>
    <xf numFmtId="10" fontId="6" fillId="0" borderId="13" xfId="2" applyNumberFormat="1" applyFont="1" applyFill="1" applyBorder="1" applyAlignment="1">
      <alignment horizontal="right"/>
    </xf>
    <xf numFmtId="10" fontId="6" fillId="0" borderId="14" xfId="2" applyNumberFormat="1" applyFont="1" applyFill="1" applyBorder="1"/>
    <xf numFmtId="4" fontId="7" fillId="0" borderId="13" xfId="3" applyNumberFormat="1" applyFont="1" applyFill="1" applyBorder="1" applyAlignment="1">
      <alignment horizontal="left"/>
    </xf>
    <xf numFmtId="0" fontId="7" fillId="0" borderId="13" xfId="0" applyNumberFormat="1" applyFont="1" applyFill="1" applyBorder="1" applyAlignment="1">
      <alignment horizontal="right" vertical="top"/>
    </xf>
    <xf numFmtId="0" fontId="6" fillId="0" borderId="0" xfId="0" applyFont="1" applyFill="1"/>
    <xf numFmtId="10" fontId="6" fillId="0" borderId="13" xfId="2" applyNumberFormat="1" applyFont="1" applyFill="1" applyBorder="1"/>
    <xf numFmtId="4" fontId="6" fillId="0" borderId="13" xfId="0" applyNumberFormat="1" applyFont="1" applyFill="1" applyBorder="1" applyAlignment="1">
      <alignment horizontal="right"/>
    </xf>
    <xf numFmtId="4" fontId="6" fillId="0" borderId="14" xfId="0" applyNumberFormat="1" applyFont="1" applyFill="1" applyBorder="1"/>
    <xf numFmtId="0" fontId="7" fillId="0" borderId="32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10" fontId="7" fillId="0" borderId="19" xfId="2" applyNumberFormat="1" applyFont="1" applyFill="1" applyBorder="1" applyAlignment="1">
      <alignment horizontal="right" vertical="top"/>
    </xf>
    <xf numFmtId="0" fontId="7" fillId="0" borderId="6" xfId="0" applyFont="1" applyFill="1" applyBorder="1"/>
    <xf numFmtId="0" fontId="7" fillId="0" borderId="7" xfId="0" applyFont="1" applyFill="1" applyBorder="1"/>
    <xf numFmtId="39" fontId="4" fillId="0" borderId="7" xfId="0" applyNumberFormat="1" applyFont="1" applyFill="1" applyBorder="1" applyAlignment="1">
      <alignment horizontal="right" vertical="top"/>
    </xf>
    <xf numFmtId="165" fontId="0" fillId="0" borderId="13" xfId="1" applyNumberFormat="1" applyFont="1" applyFill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27" xfId="0" applyFont="1" applyBorder="1"/>
    <xf numFmtId="4" fontId="0" fillId="0" borderId="14" xfId="2" applyNumberFormat="1" applyFont="1" applyBorder="1"/>
    <xf numFmtId="0" fontId="5" fillId="3" borderId="32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4" fontId="5" fillId="3" borderId="19" xfId="2" applyNumberFormat="1" applyFont="1" applyFill="1" applyBorder="1" applyAlignment="1">
      <alignment vertical="center"/>
    </xf>
    <xf numFmtId="4" fontId="8" fillId="0" borderId="10" xfId="2" applyNumberFormat="1" applyFont="1" applyFill="1" applyBorder="1" applyAlignment="1">
      <alignment horizontal="right" vertical="top"/>
    </xf>
    <xf numFmtId="4" fontId="8" fillId="0" borderId="11" xfId="2" applyNumberFormat="1" applyFont="1" applyFill="1" applyBorder="1" applyAlignment="1">
      <alignment horizontal="right" vertical="top"/>
    </xf>
    <xf numFmtId="164" fontId="7" fillId="0" borderId="13" xfId="1" applyFont="1" applyFill="1" applyBorder="1" applyAlignment="1">
      <alignment horizontal="right"/>
    </xf>
    <xf numFmtId="10" fontId="12" fillId="0" borderId="13" xfId="2" applyNumberFormat="1" applyFont="1" applyFill="1" applyBorder="1"/>
    <xf numFmtId="10" fontId="12" fillId="0" borderId="14" xfId="2" applyNumberFormat="1" applyFont="1" applyFill="1" applyBorder="1"/>
    <xf numFmtId="37" fontId="8" fillId="0" borderId="13" xfId="0" applyNumberFormat="1" applyFont="1" applyFill="1" applyBorder="1" applyAlignment="1">
      <alignment horizontal="right" vertical="top"/>
    </xf>
    <xf numFmtId="4" fontId="8" fillId="0" borderId="13" xfId="3" applyNumberFormat="1" applyFont="1" applyFill="1" applyBorder="1" applyAlignment="1">
      <alignment horizontal="right"/>
    </xf>
    <xf numFmtId="10" fontId="8" fillId="0" borderId="14" xfId="2" applyNumberFormat="1" applyFont="1" applyFill="1" applyBorder="1" applyAlignment="1">
      <alignment horizontal="right"/>
    </xf>
    <xf numFmtId="4" fontId="7" fillId="0" borderId="13" xfId="3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left" vertical="center"/>
    </xf>
    <xf numFmtId="4" fontId="7" fillId="0" borderId="14" xfId="2" applyNumberFormat="1" applyFont="1" applyFill="1" applyBorder="1" applyAlignment="1">
      <alignment horizontal="right" vertical="top"/>
    </xf>
    <xf numFmtId="0" fontId="8" fillId="0" borderId="13" xfId="0" applyFont="1" applyFill="1" applyBorder="1"/>
    <xf numFmtId="39" fontId="13" fillId="0" borderId="13" xfId="0" applyNumberFormat="1" applyFont="1" applyFill="1" applyBorder="1" applyAlignment="1">
      <alignment horizontal="right" vertical="top"/>
    </xf>
    <xf numFmtId="0" fontId="8" fillId="0" borderId="16" xfId="0" applyFont="1" applyFill="1" applyBorder="1"/>
    <xf numFmtId="39" fontId="13" fillId="0" borderId="16" xfId="0" applyNumberFormat="1" applyFont="1" applyFill="1" applyBorder="1" applyAlignment="1">
      <alignment horizontal="right" vertical="top"/>
    </xf>
    <xf numFmtId="39" fontId="8" fillId="0" borderId="16" xfId="0" applyNumberFormat="1" applyFont="1" applyFill="1" applyBorder="1"/>
    <xf numFmtId="10" fontId="12" fillId="0" borderId="19" xfId="2" applyNumberFormat="1" applyFont="1" applyFill="1" applyBorder="1"/>
    <xf numFmtId="39" fontId="14" fillId="0" borderId="7" xfId="0" applyNumberFormat="1" applyFont="1" applyFill="1" applyBorder="1" applyAlignment="1">
      <alignment horizontal="right" vertical="top"/>
    </xf>
    <xf numFmtId="10" fontId="12" fillId="0" borderId="7" xfId="2" applyNumberFormat="1" applyFont="1" applyFill="1" applyBorder="1"/>
    <xf numFmtId="10" fontId="12" fillId="0" borderId="8" xfId="2" applyNumberFormat="1" applyFont="1" applyFill="1" applyBorder="1"/>
    <xf numFmtId="0" fontId="0" fillId="0" borderId="5" xfId="0" applyFont="1" applyFill="1" applyBorder="1"/>
    <xf numFmtId="170" fontId="0" fillId="0" borderId="0" xfId="0" applyNumberFormat="1" applyFont="1" applyFill="1" applyBorder="1"/>
    <xf numFmtId="0" fontId="0" fillId="0" borderId="13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6" fillId="0" borderId="27" xfId="0" applyFont="1" applyFill="1" applyBorder="1" applyAlignment="1"/>
    <xf numFmtId="164" fontId="0" fillId="0" borderId="13" xfId="1" applyFont="1" applyFill="1" applyBorder="1" applyAlignment="1"/>
    <xf numFmtId="164" fontId="0" fillId="0" borderId="0" xfId="1" applyFont="1" applyFill="1" applyBorder="1" applyAlignment="1"/>
    <xf numFmtId="164" fontId="0" fillId="0" borderId="0" xfId="1" applyFont="1" applyFill="1" applyBorder="1" applyAlignment="1">
      <alignment horizontal="center"/>
    </xf>
    <xf numFmtId="164" fontId="0" fillId="0" borderId="5" xfId="1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31" xfId="0" applyFont="1" applyFill="1" applyBorder="1"/>
    <xf numFmtId="0" fontId="0" fillId="0" borderId="14" xfId="0" applyFont="1" applyBorder="1"/>
    <xf numFmtId="0" fontId="5" fillId="3" borderId="19" xfId="0" applyFont="1" applyFill="1" applyBorder="1" applyAlignment="1">
      <alignment vertical="center"/>
    </xf>
    <xf numFmtId="10" fontId="6" fillId="0" borderId="7" xfId="0" applyNumberFormat="1" applyFont="1" applyFill="1" applyBorder="1" applyAlignment="1">
      <alignment horizontal="center" vertical="center"/>
    </xf>
    <xf numFmtId="1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39" fontId="8" fillId="0" borderId="10" xfId="0" applyNumberFormat="1" applyFont="1" applyFill="1" applyBorder="1" applyAlignment="1">
      <alignment horizontal="right" vertical="center"/>
    </xf>
    <xf numFmtId="39" fontId="7" fillId="0" borderId="10" xfId="0" applyNumberFormat="1" applyFont="1" applyFill="1" applyBorder="1" applyAlignment="1">
      <alignment horizontal="right" vertical="center"/>
    </xf>
    <xf numFmtId="10" fontId="7" fillId="0" borderId="10" xfId="2" applyNumberFormat="1" applyFont="1" applyFill="1" applyBorder="1" applyAlignment="1">
      <alignment horizontal="right" vertical="center"/>
    </xf>
    <xf numFmtId="10" fontId="7" fillId="0" borderId="11" xfId="2" applyNumberFormat="1" applyFont="1" applyFill="1" applyBorder="1" applyAlignment="1">
      <alignment horizontal="right" vertical="center"/>
    </xf>
    <xf numFmtId="39" fontId="7" fillId="0" borderId="13" xfId="0" applyNumberFormat="1" applyFont="1" applyFill="1" applyBorder="1" applyAlignment="1">
      <alignment horizontal="right" vertical="center"/>
    </xf>
    <xf numFmtId="10" fontId="7" fillId="0" borderId="13" xfId="2" applyNumberFormat="1" applyFont="1" applyFill="1" applyBorder="1" applyAlignment="1">
      <alignment horizontal="right" vertical="center"/>
    </xf>
    <xf numFmtId="10" fontId="7" fillId="0" borderId="14" xfId="2" applyNumberFormat="1" applyFont="1" applyFill="1" applyBorder="1" applyAlignment="1">
      <alignment horizontal="right" vertical="center"/>
    </xf>
    <xf numFmtId="164" fontId="7" fillId="0" borderId="13" xfId="1" applyFont="1" applyFill="1" applyBorder="1"/>
    <xf numFmtId="10" fontId="7" fillId="0" borderId="13" xfId="0" applyNumberFormat="1" applyFont="1" applyFill="1" applyBorder="1" applyAlignment="1">
      <alignment horizontal="right" vertical="center"/>
    </xf>
    <xf numFmtId="10" fontId="7" fillId="0" borderId="14" xfId="0" applyNumberFormat="1" applyFont="1" applyFill="1" applyBorder="1" applyAlignment="1">
      <alignment horizontal="right" vertical="center"/>
    </xf>
    <xf numFmtId="10" fontId="7" fillId="0" borderId="14" xfId="2" applyNumberFormat="1" applyFont="1" applyFill="1" applyBorder="1"/>
    <xf numFmtId="164" fontId="7" fillId="0" borderId="14" xfId="1" applyFont="1" applyFill="1" applyBorder="1"/>
    <xf numFmtId="10" fontId="7" fillId="0" borderId="13" xfId="2" applyNumberFormat="1" applyFont="1" applyFill="1" applyBorder="1"/>
    <xf numFmtId="164" fontId="8" fillId="0" borderId="16" xfId="1" applyFont="1" applyFill="1" applyBorder="1" applyAlignment="1">
      <alignment horizontal="right" vertical="center"/>
    </xf>
    <xf numFmtId="10" fontId="8" fillId="0" borderId="19" xfId="0" applyNumberFormat="1" applyFont="1" applyFill="1" applyBorder="1" applyAlignment="1">
      <alignment horizontal="right" vertical="center"/>
    </xf>
    <xf numFmtId="10" fontId="7" fillId="0" borderId="7" xfId="0" applyNumberFormat="1" applyFont="1" applyFill="1" applyBorder="1"/>
    <xf numFmtId="10" fontId="7" fillId="0" borderId="8" xfId="0" applyNumberFormat="1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39" fontId="4" fillId="0" borderId="0" xfId="0" applyNumberFormat="1" applyFont="1" applyFill="1" applyBorder="1" applyAlignment="1">
      <alignment horizontal="right" vertical="top"/>
    </xf>
    <xf numFmtId="39" fontId="7" fillId="0" borderId="0" xfId="0" applyNumberFormat="1" applyFont="1" applyFill="1" applyBorder="1" applyAlignment="1">
      <alignment horizontal="right"/>
    </xf>
    <xf numFmtId="10" fontId="7" fillId="0" borderId="5" xfId="0" applyNumberFormat="1" applyFont="1" applyFill="1" applyBorder="1"/>
    <xf numFmtId="0" fontId="8" fillId="0" borderId="5" xfId="0" applyFont="1" applyFill="1" applyBorder="1" applyAlignment="1">
      <alignment horizontal="right" vertical="top"/>
    </xf>
    <xf numFmtId="168" fontId="0" fillId="0" borderId="0" xfId="0" applyNumberFormat="1" applyFont="1" applyFill="1" applyBorder="1" applyAlignment="1">
      <alignment vertical="center"/>
    </xf>
    <xf numFmtId="168" fontId="0" fillId="0" borderId="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0" fontId="6" fillId="0" borderId="13" xfId="0" applyFont="1" applyFill="1" applyBorder="1" applyAlignment="1"/>
    <xf numFmtId="171" fontId="0" fillId="0" borderId="13" xfId="1" applyNumberFormat="1" applyFont="1" applyFill="1" applyBorder="1" applyAlignment="1">
      <alignment vertical="center"/>
    </xf>
    <xf numFmtId="0" fontId="0" fillId="0" borderId="32" xfId="0" applyFont="1" applyBorder="1"/>
    <xf numFmtId="0" fontId="0" fillId="0" borderId="16" xfId="0" applyFont="1" applyBorder="1"/>
    <xf numFmtId="0" fontId="0" fillId="0" borderId="33" xfId="0" applyFont="1" applyBorder="1"/>
    <xf numFmtId="4" fontId="0" fillId="0" borderId="19" xfId="0" applyNumberFormat="1" applyFont="1" applyBorder="1"/>
    <xf numFmtId="0" fontId="5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4" fontId="5" fillId="3" borderId="37" xfId="0" applyNumberFormat="1" applyFont="1" applyFill="1" applyBorder="1" applyAlignment="1">
      <alignment vertical="center"/>
    </xf>
    <xf numFmtId="4" fontId="7" fillId="0" borderId="10" xfId="2" applyNumberFormat="1" applyFont="1" applyFill="1" applyBorder="1" applyAlignment="1">
      <alignment horizontal="right" vertical="center"/>
    </xf>
    <xf numFmtId="4" fontId="7" fillId="0" borderId="11" xfId="2" applyNumberFormat="1" applyFont="1" applyFill="1" applyBorder="1" applyAlignment="1">
      <alignment horizontal="right" vertical="center"/>
    </xf>
    <xf numFmtId="4" fontId="7" fillId="0" borderId="13" xfId="2" applyNumberFormat="1" applyFont="1" applyFill="1" applyBorder="1" applyAlignment="1">
      <alignment horizontal="right" vertical="center"/>
    </xf>
    <xf numFmtId="4" fontId="7" fillId="0" borderId="14" xfId="2" applyNumberFormat="1" applyFont="1" applyFill="1" applyBorder="1" applyAlignment="1">
      <alignment horizontal="right" vertical="center"/>
    </xf>
    <xf numFmtId="39" fontId="6" fillId="0" borderId="14" xfId="0" applyNumberFormat="1" applyFont="1" applyFill="1" applyBorder="1" applyAlignment="1">
      <alignment horizontal="center" vertical="center" wrapText="1"/>
    </xf>
    <xf numFmtId="39" fontId="7" fillId="0" borderId="14" xfId="0" applyNumberFormat="1" applyFont="1" applyFill="1" applyBorder="1" applyAlignment="1">
      <alignment horizontal="right" vertical="center"/>
    </xf>
    <xf numFmtId="39" fontId="8" fillId="0" borderId="13" xfId="0" applyNumberFormat="1" applyFont="1" applyFill="1" applyBorder="1"/>
    <xf numFmtId="0" fontId="7" fillId="0" borderId="38" xfId="0" applyFont="1" applyFill="1" applyBorder="1"/>
    <xf numFmtId="0" fontId="7" fillId="0" borderId="22" xfId="0" applyFont="1" applyFill="1" applyBorder="1"/>
    <xf numFmtId="165" fontId="0" fillId="0" borderId="0" xfId="1" applyNumberFormat="1" applyFont="1" applyFill="1" applyBorder="1" applyAlignment="1">
      <alignment vertical="center"/>
    </xf>
    <xf numFmtId="0" fontId="5" fillId="0" borderId="0" xfId="0" applyFont="1" applyFill="1" applyBorder="1"/>
    <xf numFmtId="165" fontId="0" fillId="0" borderId="0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171" fontId="3" fillId="0" borderId="13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top"/>
    </xf>
    <xf numFmtId="171" fontId="3" fillId="0" borderId="0" xfId="1" applyNumberFormat="1" applyFont="1" applyFill="1" applyBorder="1" applyAlignment="1">
      <alignment vertical="center"/>
    </xf>
    <xf numFmtId="171" fontId="3" fillId="0" borderId="0" xfId="1" applyNumberFormat="1" applyFont="1" applyFill="1" applyBorder="1" applyAlignment="1">
      <alignment horizontal="center" vertical="center"/>
    </xf>
    <xf numFmtId="171" fontId="3" fillId="0" borderId="5" xfId="1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right" vertical="top"/>
    </xf>
    <xf numFmtId="10" fontId="8" fillId="0" borderId="10" xfId="0" applyNumberFormat="1" applyFont="1" applyFill="1" applyBorder="1" applyAlignment="1">
      <alignment horizontal="right" vertical="top"/>
    </xf>
    <xf numFmtId="10" fontId="8" fillId="0" borderId="11" xfId="0" applyNumberFormat="1" applyFont="1" applyFill="1" applyBorder="1" applyAlignment="1">
      <alignment horizontal="right" vertical="top"/>
    </xf>
    <xf numFmtId="10" fontId="8" fillId="0" borderId="13" xfId="0" applyNumberFormat="1" applyFont="1" applyFill="1" applyBorder="1" applyAlignment="1">
      <alignment horizontal="right" vertical="top"/>
    </xf>
    <xf numFmtId="10" fontId="8" fillId="0" borderId="14" xfId="0" applyNumberFormat="1" applyFont="1" applyFill="1" applyBorder="1" applyAlignment="1">
      <alignment horizontal="right" vertical="top"/>
    </xf>
    <xf numFmtId="164" fontId="7" fillId="0" borderId="13" xfId="1" applyFont="1" applyFill="1" applyBorder="1" applyAlignment="1">
      <alignment horizontal="right" vertical="top"/>
    </xf>
    <xf numFmtId="10" fontId="7" fillId="0" borderId="13" xfId="0" applyNumberFormat="1" applyFont="1" applyFill="1" applyBorder="1" applyAlignment="1">
      <alignment horizontal="right" vertical="top"/>
    </xf>
    <xf numFmtId="10" fontId="7" fillId="0" borderId="14" xfId="0" applyNumberFormat="1" applyFont="1" applyFill="1" applyBorder="1" applyAlignment="1">
      <alignment horizontal="right" vertical="top"/>
    </xf>
    <xf numFmtId="43" fontId="6" fillId="0" borderId="13" xfId="0" applyNumberFormat="1" applyFont="1" applyFill="1" applyBorder="1"/>
    <xf numFmtId="4" fontId="7" fillId="0" borderId="6" xfId="3" applyNumberFormat="1" applyFont="1" applyFill="1" applyBorder="1" applyAlignment="1">
      <alignment horizontal="left"/>
    </xf>
    <xf numFmtId="4" fontId="8" fillId="0" borderId="7" xfId="3" applyNumberFormat="1" applyFont="1" applyFill="1" applyBorder="1" applyAlignment="1">
      <alignment horizontal="left"/>
    </xf>
    <xf numFmtId="10" fontId="7" fillId="0" borderId="5" xfId="2" applyNumberFormat="1" applyFont="1" applyFill="1" applyBorder="1" applyAlignment="1">
      <alignment horizontal="right" vertical="top"/>
    </xf>
    <xf numFmtId="4" fontId="0" fillId="0" borderId="13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vertical="center"/>
    </xf>
    <xf numFmtId="164" fontId="7" fillId="0" borderId="14" xfId="1" applyFont="1" applyFill="1" applyBorder="1" applyAlignment="1">
      <alignment horizontal="right" vertical="top"/>
    </xf>
    <xf numFmtId="0" fontId="0" fillId="0" borderId="14" xfId="0" applyFont="1" applyFill="1" applyBorder="1"/>
    <xf numFmtId="4" fontId="7" fillId="0" borderId="6" xfId="3" applyNumberFormat="1" applyFont="1" applyFill="1" applyBorder="1" applyAlignment="1"/>
    <xf numFmtId="4" fontId="7" fillId="0" borderId="4" xfId="3" applyNumberFormat="1" applyFont="1" applyFill="1" applyBorder="1" applyAlignment="1">
      <alignment horizontal="left"/>
    </xf>
    <xf numFmtId="4" fontId="8" fillId="0" borderId="0" xfId="3" applyNumberFormat="1" applyFont="1" applyFill="1" applyBorder="1" applyAlignment="1">
      <alignment horizontal="left"/>
    </xf>
    <xf numFmtId="168" fontId="0" fillId="0" borderId="0" xfId="0" applyNumberFormat="1" applyFont="1" applyFill="1" applyBorder="1" applyAlignment="1">
      <alignment horizontal="center" vertical="center"/>
    </xf>
    <xf numFmtId="164" fontId="8" fillId="0" borderId="13" xfId="1" applyFont="1" applyFill="1" applyBorder="1" applyAlignment="1">
      <alignment horizontal="right" vertical="top"/>
    </xf>
    <xf numFmtId="43" fontId="6" fillId="0" borderId="13" xfId="0" applyNumberFormat="1" applyFont="1" applyFill="1" applyBorder="1" applyAlignment="1">
      <alignment horizontal="right"/>
    </xf>
    <xf numFmtId="4" fontId="7" fillId="0" borderId="32" xfId="3" applyNumberFormat="1" applyFont="1" applyFill="1" applyBorder="1" applyAlignment="1">
      <alignment horizontal="left"/>
    </xf>
    <xf numFmtId="4" fontId="8" fillId="0" borderId="16" xfId="3" applyNumberFormat="1" applyFont="1" applyFill="1" applyBorder="1" applyAlignment="1">
      <alignment horizontal="left"/>
    </xf>
    <xf numFmtId="164" fontId="8" fillId="0" borderId="16" xfId="1" applyFont="1" applyFill="1" applyBorder="1" applyAlignment="1">
      <alignment horizontal="right"/>
    </xf>
    <xf numFmtId="43" fontId="0" fillId="0" borderId="0" xfId="0" applyNumberFormat="1" applyFont="1" applyFill="1" applyBorder="1"/>
    <xf numFmtId="0" fontId="10" fillId="0" borderId="0" xfId="0" applyFont="1" applyBorder="1"/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39" fontId="5" fillId="0" borderId="13" xfId="0" applyNumberFormat="1" applyFont="1" applyFill="1" applyBorder="1" applyAlignment="1">
      <alignment horizontal="right" vertical="top"/>
    </xf>
    <xf numFmtId="39" fontId="8" fillId="0" borderId="16" xfId="0" applyNumberFormat="1" applyFont="1" applyFill="1" applyBorder="1" applyAlignment="1">
      <alignment horizontal="right"/>
    </xf>
    <xf numFmtId="168" fontId="0" fillId="0" borderId="13" xfId="0" applyNumberFormat="1" applyFont="1" applyFill="1" applyBorder="1" applyAlignment="1"/>
    <xf numFmtId="0" fontId="11" fillId="0" borderId="0" xfId="0" applyFont="1" applyFill="1" applyBorder="1"/>
    <xf numFmtId="0" fontId="11" fillId="0" borderId="30" xfId="0" applyFont="1" applyFill="1" applyBorder="1"/>
    <xf numFmtId="0" fontId="15" fillId="0" borderId="0" xfId="4" applyFont="1" applyFill="1"/>
    <xf numFmtId="0" fontId="16" fillId="0" borderId="0" xfId="4" applyFont="1" applyFill="1"/>
    <xf numFmtId="0" fontId="17" fillId="0" borderId="0" xfId="5" applyFont="1" applyAlignment="1"/>
    <xf numFmtId="0" fontId="16" fillId="0" borderId="0" xfId="5" applyFont="1" applyFill="1" applyAlignment="1"/>
    <xf numFmtId="0" fontId="18" fillId="0" borderId="0" xfId="5" applyFont="1" applyAlignment="1"/>
    <xf numFmtId="0" fontId="16" fillId="0" borderId="0" xfId="0" applyFont="1"/>
    <xf numFmtId="0" fontId="15" fillId="4" borderId="39" xfId="0" applyFont="1" applyFill="1" applyBorder="1" applyAlignment="1">
      <alignment horizontal="center" vertical="top" wrapText="1"/>
    </xf>
    <xf numFmtId="0" fontId="15" fillId="4" borderId="40" xfId="0" applyFont="1" applyFill="1" applyBorder="1" applyAlignment="1">
      <alignment horizontal="center" vertical="top" wrapText="1"/>
    </xf>
    <xf numFmtId="0" fontId="15" fillId="4" borderId="41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center" vertical="top" wrapText="1"/>
    </xf>
    <xf numFmtId="164" fontId="16" fillId="0" borderId="10" xfId="1" applyFont="1" applyFill="1" applyBorder="1" applyAlignment="1">
      <alignment horizontal="right" vertical="top" wrapText="1"/>
    </xf>
    <xf numFmtId="0" fontId="16" fillId="0" borderId="10" xfId="0" applyFont="1" applyFill="1" applyBorder="1" applyAlignment="1">
      <alignment horizontal="right" vertical="top" wrapText="1"/>
    </xf>
    <xf numFmtId="164" fontId="16" fillId="0" borderId="10" xfId="1" applyFont="1" applyFill="1" applyBorder="1" applyAlignment="1">
      <alignment horizontal="center" vertical="top" wrapText="1"/>
    </xf>
    <xf numFmtId="9" fontId="16" fillId="0" borderId="14" xfId="2" applyFont="1" applyFill="1" applyBorder="1" applyAlignment="1">
      <alignment horizontal="center" vertical="top" wrapText="1"/>
    </xf>
    <xf numFmtId="0" fontId="18" fillId="0" borderId="0" xfId="5" applyFont="1" applyFill="1" applyAlignment="1"/>
    <xf numFmtId="4" fontId="19" fillId="0" borderId="0" xfId="0" applyNumberFormat="1" applyFont="1" applyFill="1"/>
    <xf numFmtId="4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164" fontId="16" fillId="0" borderId="0" xfId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 wrapText="1"/>
    </xf>
    <xf numFmtId="164" fontId="16" fillId="0" borderId="0" xfId="1" applyFont="1" applyFill="1" applyBorder="1" applyAlignment="1">
      <alignment horizontal="center" vertical="top" wrapText="1"/>
    </xf>
    <xf numFmtId="9" fontId="16" fillId="0" borderId="0" xfId="2" applyFont="1" applyFill="1" applyBorder="1" applyAlignment="1">
      <alignment horizontal="center" vertical="top" wrapText="1"/>
    </xf>
    <xf numFmtId="0" fontId="18" fillId="0" borderId="0" xfId="4" applyFont="1" applyFill="1"/>
    <xf numFmtId="0" fontId="19" fillId="0" borderId="0" xfId="0" applyFont="1" applyFill="1"/>
    <xf numFmtId="0" fontId="16" fillId="0" borderId="0" xfId="5" applyFont="1" applyAlignment="1"/>
    <xf numFmtId="0" fontId="20" fillId="0" borderId="0" xfId="0" applyFont="1" applyFill="1"/>
    <xf numFmtId="0" fontId="16" fillId="0" borderId="0" xfId="4" applyFont="1" applyFill="1" applyBorder="1" applyAlignment="1">
      <alignment vertical="top" wrapText="1"/>
    </xf>
    <xf numFmtId="172" fontId="16" fillId="0" borderId="0" xfId="6" applyNumberFormat="1" applyFont="1" applyFill="1" applyBorder="1" applyAlignment="1">
      <alignment vertical="top" wrapText="1"/>
    </xf>
    <xf numFmtId="164" fontId="16" fillId="0" borderId="0" xfId="6" applyFont="1" applyFill="1" applyBorder="1" applyAlignment="1">
      <alignment vertical="top" wrapText="1"/>
    </xf>
    <xf numFmtId="4" fontId="16" fillId="0" borderId="0" xfId="5" applyNumberFormat="1" applyFont="1" applyFill="1" applyAlignment="1"/>
    <xf numFmtId="0" fontId="16" fillId="0" borderId="42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center" vertical="top" wrapText="1"/>
    </xf>
    <xf numFmtId="4" fontId="16" fillId="0" borderId="22" xfId="0" applyNumberFormat="1" applyFont="1" applyFill="1" applyBorder="1" applyAlignment="1">
      <alignment vertical="top" wrapText="1"/>
    </xf>
    <xf numFmtId="164" fontId="16" fillId="0" borderId="23" xfId="1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4" fontId="16" fillId="0" borderId="0" xfId="0" applyNumberFormat="1" applyFont="1" applyFill="1" applyBorder="1" applyAlignment="1">
      <alignment vertical="top" wrapText="1"/>
    </xf>
    <xf numFmtId="4" fontId="16" fillId="0" borderId="0" xfId="5" applyNumberFormat="1" applyFont="1" applyAlignment="1"/>
    <xf numFmtId="43" fontId="18" fillId="0" borderId="0" xfId="5" applyNumberFormat="1" applyFont="1" applyAlignment="1"/>
    <xf numFmtId="0" fontId="16" fillId="0" borderId="38" xfId="0" applyFont="1" applyFill="1" applyBorder="1" applyAlignment="1">
      <alignment vertical="top" wrapText="1"/>
    </xf>
    <xf numFmtId="173" fontId="16" fillId="0" borderId="0" xfId="4" applyNumberFormat="1" applyFont="1" applyFill="1"/>
    <xf numFmtId="164" fontId="16" fillId="0" borderId="0" xfId="7" applyFont="1" applyFill="1" applyBorder="1" applyAlignment="1">
      <alignment vertical="top" wrapText="1"/>
    </xf>
    <xf numFmtId="0" fontId="15" fillId="0" borderId="0" xfId="4" applyFont="1" applyFill="1" applyBorder="1"/>
    <xf numFmtId="0" fontId="18" fillId="0" borderId="0" xfId="5" applyNumberFormat="1" applyFont="1" applyAlignment="1"/>
    <xf numFmtId="0" fontId="15" fillId="0" borderId="0" xfId="4" applyFont="1" applyFill="1" applyBorder="1" applyAlignment="1">
      <alignment horizontal="left" vertical="top" wrapText="1"/>
    </xf>
    <xf numFmtId="4" fontId="15" fillId="0" borderId="0" xfId="4" applyNumberFormat="1" applyFont="1" applyFill="1" applyBorder="1" applyAlignment="1">
      <alignment horizontal="left" vertical="top" wrapText="1"/>
    </xf>
    <xf numFmtId="172" fontId="15" fillId="0" borderId="0" xfId="6" applyNumberFormat="1" applyFont="1" applyFill="1" applyBorder="1" applyAlignment="1">
      <alignment horizontal="center" vertical="top" wrapText="1"/>
    </xf>
    <xf numFmtId="1" fontId="15" fillId="0" borderId="0" xfId="6" applyNumberFormat="1" applyFont="1" applyFill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 wrapText="1"/>
    </xf>
    <xf numFmtId="10" fontId="16" fillId="0" borderId="23" xfId="2" applyNumberFormat="1" applyFont="1" applyBorder="1"/>
    <xf numFmtId="0" fontId="16" fillId="0" borderId="0" xfId="4" applyFont="1" applyFill="1" applyBorder="1"/>
    <xf numFmtId="172" fontId="16" fillId="0" borderId="0" xfId="4" applyNumberFormat="1" applyFont="1" applyFill="1" applyBorder="1"/>
    <xf numFmtId="172" fontId="16" fillId="0" borderId="0" xfId="5" applyNumberFormat="1" applyFont="1" applyFill="1" applyAlignment="1"/>
    <xf numFmtId="172" fontId="16" fillId="0" borderId="0" xfId="4" applyNumberFormat="1" applyFont="1" applyFill="1"/>
    <xf numFmtId="0" fontId="15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68" fontId="0" fillId="0" borderId="0" xfId="0" applyNumberFormat="1" applyFont="1" applyFill="1" applyBorder="1" applyAlignment="1">
      <alignment horizontal="right"/>
    </xf>
    <xf numFmtId="168" fontId="0" fillId="0" borderId="5" xfId="0" applyNumberFormat="1" applyFont="1" applyFill="1" applyBorder="1" applyAlignment="1">
      <alignment horizontal="right"/>
    </xf>
    <xf numFmtId="0" fontId="0" fillId="0" borderId="24" xfId="0" applyFont="1" applyFill="1" applyBorder="1" applyAlignment="1">
      <alignment horizontal="left" vertical="top"/>
    </xf>
    <xf numFmtId="0" fontId="0" fillId="0" borderId="26" xfId="0" applyFont="1" applyFill="1" applyBorder="1" applyAlignment="1">
      <alignment horizontal="left" vertical="top"/>
    </xf>
    <xf numFmtId="0" fontId="0" fillId="0" borderId="24" xfId="0" applyFont="1" applyFill="1" applyBorder="1" applyAlignment="1">
      <alignment horizontal="left"/>
    </xf>
    <xf numFmtId="10" fontId="0" fillId="0" borderId="0" xfId="0" applyNumberFormat="1" applyFont="1" applyFill="1"/>
    <xf numFmtId="9" fontId="0" fillId="0" borderId="0" xfId="0" applyNumberFormat="1" applyFont="1" applyFill="1"/>
    <xf numFmtId="10" fontId="0" fillId="0" borderId="0" xfId="0" applyNumberFormat="1" applyFont="1" applyFill="1" applyBorder="1"/>
    <xf numFmtId="0" fontId="0" fillId="0" borderId="0" xfId="0" applyAlignment="1">
      <alignment wrapText="1"/>
    </xf>
    <xf numFmtId="0" fontId="21" fillId="5" borderId="0" xfId="8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0" fillId="5" borderId="0" xfId="0" applyFont="1" applyFill="1" applyBorder="1"/>
    <xf numFmtId="10" fontId="8" fillId="0" borderId="13" xfId="2" applyNumberFormat="1" applyFont="1" applyFill="1" applyBorder="1" applyAlignment="1">
      <alignment horizontal="right" vertical="center"/>
    </xf>
    <xf numFmtId="10" fontId="7" fillId="0" borderId="16" xfId="2" applyNumberFormat="1" applyFont="1" applyFill="1" applyBorder="1" applyAlignment="1">
      <alignment horizontal="right" vertical="center"/>
    </xf>
    <xf numFmtId="10" fontId="7" fillId="0" borderId="19" xfId="2" applyNumberFormat="1" applyFont="1" applyFill="1" applyBorder="1" applyAlignment="1">
      <alignment horizontal="right" vertical="center"/>
    </xf>
    <xf numFmtId="0" fontId="0" fillId="0" borderId="26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69" fontId="0" fillId="0" borderId="13" xfId="0" applyNumberFormat="1" applyFont="1" applyFill="1" applyBorder="1" applyAlignment="1">
      <alignment vertical="center"/>
    </xf>
    <xf numFmtId="4" fontId="0" fillId="0" borderId="0" xfId="2" applyNumberFormat="1" applyFont="1" applyFill="1"/>
    <xf numFmtId="0" fontId="21" fillId="5" borderId="0" xfId="8" applyFont="1" applyFill="1" applyBorder="1" applyAlignment="1">
      <alignment vertical="center"/>
    </xf>
    <xf numFmtId="168" fontId="0" fillId="0" borderId="5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wrapText="1"/>
    </xf>
    <xf numFmtId="0" fontId="0" fillId="0" borderId="0" xfId="0" applyFill="1" applyBorder="1" applyAlignment="1">
      <alignment horizontal="left"/>
    </xf>
    <xf numFmtId="4" fontId="0" fillId="0" borderId="0" xfId="0" applyNumberFormat="1" applyFont="1" applyFill="1"/>
    <xf numFmtId="0" fontId="23" fillId="5" borderId="0" xfId="0" applyFont="1" applyFill="1" applyBorder="1"/>
    <xf numFmtId="164" fontId="0" fillId="0" borderId="0" xfId="1" applyFont="1" applyFill="1" applyBorder="1" applyAlignment="1">
      <alignment horizontal="center" vertical="center"/>
    </xf>
    <xf numFmtId="164" fontId="0" fillId="0" borderId="5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2" fontId="0" fillId="0" borderId="27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4" fontId="0" fillId="0" borderId="27" xfId="0" applyNumberFormat="1" applyFont="1" applyFill="1" applyBorder="1" applyAlignment="1">
      <alignment horizontal="center" vertical="center"/>
    </xf>
    <xf numFmtId="4" fontId="0" fillId="0" borderId="2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/>
    </xf>
    <xf numFmtId="0" fontId="21" fillId="5" borderId="0" xfId="8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9" fontId="0" fillId="0" borderId="27" xfId="0" applyNumberFormat="1" applyFont="1" applyFill="1" applyBorder="1" applyAlignment="1">
      <alignment horizontal="center" vertical="center"/>
    </xf>
    <xf numFmtId="169" fontId="0" fillId="0" borderId="26" xfId="0" applyNumberFormat="1" applyFont="1" applyFill="1" applyBorder="1" applyAlignment="1">
      <alignment horizontal="center" vertical="center"/>
    </xf>
    <xf numFmtId="169" fontId="0" fillId="0" borderId="28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6" fillId="0" borderId="2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68" fontId="0" fillId="0" borderId="27" xfId="0" applyNumberFormat="1" applyFont="1" applyFill="1" applyBorder="1" applyAlignment="1">
      <alignment horizontal="center" vertical="center"/>
    </xf>
    <xf numFmtId="168" fontId="0" fillId="0" borderId="26" xfId="0" applyNumberFormat="1" applyFont="1" applyFill="1" applyBorder="1" applyAlignment="1">
      <alignment horizontal="center" vertical="center"/>
    </xf>
    <xf numFmtId="168" fontId="0" fillId="0" borderId="27" xfId="0" applyNumberFormat="1" applyFont="1" applyFill="1" applyBorder="1" applyAlignment="1">
      <alignment horizontal="center"/>
    </xf>
    <xf numFmtId="168" fontId="0" fillId="0" borderId="2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168" fontId="0" fillId="0" borderId="0" xfId="0" applyNumberFormat="1" applyFont="1" applyFill="1" applyBorder="1" applyAlignment="1">
      <alignment horizontal="right"/>
    </xf>
    <xf numFmtId="168" fontId="0" fillId="0" borderId="5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4" fillId="0" borderId="3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top"/>
    </xf>
    <xf numFmtId="0" fontId="0" fillId="0" borderId="26" xfId="0" applyFont="1" applyFill="1" applyBorder="1" applyAlignment="1">
      <alignment horizontal="left" vertical="top"/>
    </xf>
    <xf numFmtId="165" fontId="0" fillId="0" borderId="27" xfId="1" applyNumberFormat="1" applyFont="1" applyFill="1" applyBorder="1" applyAlignment="1">
      <alignment horizontal="center" vertical="center"/>
    </xf>
    <xf numFmtId="165" fontId="0" fillId="0" borderId="26" xfId="1" applyNumberFormat="1" applyFont="1" applyFill="1" applyBorder="1" applyAlignment="1">
      <alignment horizontal="center" vertical="center"/>
    </xf>
    <xf numFmtId="165" fontId="0" fillId="0" borderId="28" xfId="1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164" fontId="0" fillId="0" borderId="27" xfId="1" applyFont="1" applyFill="1" applyBorder="1" applyAlignment="1">
      <alignment horizontal="center"/>
    </xf>
    <xf numFmtId="164" fontId="0" fillId="0" borderId="26" xfId="1" applyFont="1" applyFill="1" applyBorder="1" applyAlignment="1">
      <alignment horizontal="center"/>
    </xf>
    <xf numFmtId="164" fontId="0" fillId="0" borderId="28" xfId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/>
    </xf>
    <xf numFmtId="171" fontId="0" fillId="0" borderId="27" xfId="1" applyNumberFormat="1" applyFont="1" applyFill="1" applyBorder="1" applyAlignment="1">
      <alignment horizontal="center" vertical="center"/>
    </xf>
    <xf numFmtId="171" fontId="0" fillId="0" borderId="26" xfId="1" applyNumberFormat="1" applyFont="1" applyFill="1" applyBorder="1" applyAlignment="1">
      <alignment horizontal="center" vertical="center"/>
    </xf>
    <xf numFmtId="171" fontId="0" fillId="0" borderId="28" xfId="1" applyNumberFormat="1" applyFont="1" applyFill="1" applyBorder="1" applyAlignment="1">
      <alignment horizontal="center" vertical="center"/>
    </xf>
    <xf numFmtId="168" fontId="0" fillId="0" borderId="28" xfId="0" applyNumberFormat="1" applyFont="1" applyFill="1" applyBorder="1" applyAlignment="1">
      <alignment horizontal="center" vertical="center"/>
    </xf>
    <xf numFmtId="0" fontId="21" fillId="5" borderId="0" xfId="8" applyFont="1" applyFill="1" applyBorder="1" applyAlignment="1">
      <alignment horizontal="center" vertical="center" wrapText="1"/>
    </xf>
    <xf numFmtId="171" fontId="3" fillId="0" borderId="27" xfId="1" applyNumberFormat="1" applyFont="1" applyFill="1" applyBorder="1" applyAlignment="1">
      <alignment horizontal="center" vertical="center"/>
    </xf>
    <xf numFmtId="171" fontId="3" fillId="0" borderId="26" xfId="1" applyNumberFormat="1" applyFont="1" applyFill="1" applyBorder="1" applyAlignment="1">
      <alignment horizontal="center" vertical="center"/>
    </xf>
    <xf numFmtId="171" fontId="3" fillId="0" borderId="28" xfId="1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4" fontId="0" fillId="0" borderId="27" xfId="1" applyNumberFormat="1" applyFont="1" applyFill="1" applyBorder="1" applyAlignment="1">
      <alignment horizontal="center" vertical="center"/>
    </xf>
    <xf numFmtId="4" fontId="0" fillId="0" borderId="26" xfId="1" applyNumberFormat="1" applyFont="1" applyFill="1" applyBorder="1" applyAlignment="1">
      <alignment horizontal="center" vertical="center"/>
    </xf>
    <xf numFmtId="164" fontId="0" fillId="0" borderId="27" xfId="1" applyFont="1" applyFill="1" applyBorder="1" applyAlignment="1">
      <alignment horizontal="center" vertical="center"/>
    </xf>
    <xf numFmtId="164" fontId="0" fillId="0" borderId="28" xfId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1" fillId="5" borderId="0" xfId="8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8" fontId="0" fillId="0" borderId="26" xfId="0" applyNumberFormat="1" applyFont="1" applyFill="1" applyBorder="1" applyAlignment="1">
      <alignment horizontal="center"/>
    </xf>
  </cellXfs>
  <cellStyles count="9">
    <cellStyle name="_x000a_386grabber=m" xfId="5"/>
    <cellStyle name="Comma" xfId="1" builtinId="3"/>
    <cellStyle name="Comma 2" xfId="7"/>
    <cellStyle name="Comma 3" xfId="6"/>
    <cellStyle name="Normal" xfId="0" builtinId="0"/>
    <cellStyle name="Normal 3" xfId="4"/>
    <cellStyle name="Normal 4" xfId="8"/>
    <cellStyle name="Normal_Sheet1" xfId="3"/>
    <cellStyle name="Percent" xfId="2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1571625</xdr:colOff>
      <xdr:row>2</xdr:row>
      <xdr:rowOff>123825</xdr:rowOff>
    </xdr:from>
    <xdr:to>
      <xdr:col>1</xdr:col>
      <xdr:colOff>933450</xdr:colOff>
      <xdr:row>4</xdr:row>
      <xdr:rowOff>1085850</xdr:rowOff>
    </xdr:to>
    <xdr:pic>
      <xdr:nvPicPr>
        <xdr:cNvPr id="2" name="Picture 2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79" b="26076"/>
        <a:stretch>
          <a:fillRect/>
        </a:stretch>
      </xdr:blipFill>
      <xdr:spPr bwMode="auto">
        <a:xfrm>
          <a:off x="1571625" y="504825"/>
          <a:ext cx="30289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1047750</xdr:colOff>
      <xdr:row>2</xdr:row>
      <xdr:rowOff>76200</xdr:rowOff>
    </xdr:from>
    <xdr:to>
      <xdr:col>4</xdr:col>
      <xdr:colOff>1143000</xdr:colOff>
      <xdr:row>4</xdr:row>
      <xdr:rowOff>1143000</xdr:rowOff>
    </xdr:to>
    <xdr:pic>
      <xdr:nvPicPr>
        <xdr:cNvPr id="3" name="Picture 2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29" b="22363"/>
        <a:stretch>
          <a:fillRect/>
        </a:stretch>
      </xdr:blipFill>
      <xdr:spPr bwMode="auto">
        <a:xfrm>
          <a:off x="5486400" y="457200"/>
          <a:ext cx="296227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2</xdr:row>
      <xdr:rowOff>85725</xdr:rowOff>
    </xdr:from>
    <xdr:to>
      <xdr:col>0</xdr:col>
      <xdr:colOff>3533775</xdr:colOff>
      <xdr:row>4</xdr:row>
      <xdr:rowOff>1200150</xdr:rowOff>
    </xdr:to>
    <xdr:pic>
      <xdr:nvPicPr>
        <xdr:cNvPr id="2" name="Picture 1" descr="C:\Users\KAUSHI~1.RIT\AppData\Local\Temp\Rar$DR01.422\Riskometer colour &amp; Black &amp; White\Black &amp; White\jpg\Riskometer-Black-&amp;-White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4" t="13490" r="6256" b="23167"/>
        <a:stretch>
          <a:fillRect/>
        </a:stretch>
      </xdr:blipFill>
      <xdr:spPr bwMode="auto">
        <a:xfrm>
          <a:off x="790575" y="466725"/>
          <a:ext cx="27432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</xdr:row>
      <xdr:rowOff>104775</xdr:rowOff>
    </xdr:from>
    <xdr:to>
      <xdr:col>3</xdr:col>
      <xdr:colOff>95250</xdr:colOff>
      <xdr:row>4</xdr:row>
      <xdr:rowOff>1276350</xdr:rowOff>
    </xdr:to>
    <xdr:pic>
      <xdr:nvPicPr>
        <xdr:cNvPr id="3" name="Picture 1" descr="C:\Users\KAUSHI~1.RIT\AppData\Local\Temp\Rar$DR01.422\Riskometer colour &amp; Black &amp; White\Black &amp; White\jpg\Riskometer-Black-&amp;-White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16" t="14209" r="5959" b="22401"/>
        <a:stretch>
          <a:fillRect/>
        </a:stretch>
      </xdr:blipFill>
      <xdr:spPr bwMode="auto">
        <a:xfrm>
          <a:off x="4048125" y="485775"/>
          <a:ext cx="26955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714375</xdr:colOff>
      <xdr:row>2</xdr:row>
      <xdr:rowOff>47625</xdr:rowOff>
    </xdr:from>
    <xdr:to>
      <xdr:col>6</xdr:col>
      <xdr:colOff>866775</xdr:colOff>
      <xdr:row>4</xdr:row>
      <xdr:rowOff>1571625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428625"/>
          <a:ext cx="272415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2</xdr:row>
      <xdr:rowOff>133350</xdr:rowOff>
    </xdr:from>
    <xdr:to>
      <xdr:col>3</xdr:col>
      <xdr:colOff>942975</xdr:colOff>
      <xdr:row>6</xdr:row>
      <xdr:rowOff>1114425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56" b="24002"/>
        <a:stretch>
          <a:fillRect/>
        </a:stretch>
      </xdr:blipFill>
      <xdr:spPr bwMode="auto">
        <a:xfrm>
          <a:off x="5114925" y="514350"/>
          <a:ext cx="2790825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228600</xdr:colOff>
      <xdr:row>2</xdr:row>
      <xdr:rowOff>114300</xdr:rowOff>
    </xdr:from>
    <xdr:to>
      <xdr:col>6</xdr:col>
      <xdr:colOff>161925</xdr:colOff>
      <xdr:row>6</xdr:row>
      <xdr:rowOff>1282852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4" t="24460" r="1591"/>
        <a:stretch>
          <a:fillRect/>
        </a:stretch>
      </xdr:blipFill>
      <xdr:spPr bwMode="auto">
        <a:xfrm>
          <a:off x="8467725" y="495300"/>
          <a:ext cx="2505075" cy="197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1733550</xdr:colOff>
      <xdr:row>3</xdr:row>
      <xdr:rowOff>28575</xdr:rowOff>
    </xdr:from>
    <xdr:to>
      <xdr:col>1</xdr:col>
      <xdr:colOff>152400</xdr:colOff>
      <xdr:row>6</xdr:row>
      <xdr:rowOff>1228725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56" b="24002"/>
        <a:stretch>
          <a:fillRect/>
        </a:stretch>
      </xdr:blipFill>
      <xdr:spPr bwMode="auto">
        <a:xfrm>
          <a:off x="1733550" y="600075"/>
          <a:ext cx="28003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3</xdr:row>
      <xdr:rowOff>114300</xdr:rowOff>
    </xdr:from>
    <xdr:to>
      <xdr:col>3</xdr:col>
      <xdr:colOff>152400</xdr:colOff>
      <xdr:row>3</xdr:row>
      <xdr:rowOff>1514475</xdr:rowOff>
    </xdr:to>
    <xdr:pic>
      <xdr:nvPicPr>
        <xdr:cNvPr id="2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68" b="22607"/>
        <a:stretch>
          <a:fillRect/>
        </a:stretch>
      </xdr:blipFill>
      <xdr:spPr bwMode="auto">
        <a:xfrm>
          <a:off x="4562475" y="819150"/>
          <a:ext cx="27051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2</xdr:row>
      <xdr:rowOff>171450</xdr:rowOff>
    </xdr:from>
    <xdr:to>
      <xdr:col>1</xdr:col>
      <xdr:colOff>438150</xdr:colOff>
      <xdr:row>3</xdr:row>
      <xdr:rowOff>1981200</xdr:rowOff>
    </xdr:to>
    <xdr:pic>
      <xdr:nvPicPr>
        <xdr:cNvPr id="3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85800"/>
          <a:ext cx="283845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2409825</xdr:colOff>
      <xdr:row>2</xdr:row>
      <xdr:rowOff>66675</xdr:rowOff>
    </xdr:from>
    <xdr:to>
      <xdr:col>2</xdr:col>
      <xdr:colOff>390525</xdr:colOff>
      <xdr:row>6</xdr:row>
      <xdr:rowOff>885825</xdr:rowOff>
    </xdr:to>
    <xdr:pic>
      <xdr:nvPicPr>
        <xdr:cNvPr id="2" name="Picture 1" descr="C:\Users\KAUSHI~1.RIT\AppData\Local\Temp\Rar$DR01.422\Riskometer colour &amp; Black &amp; White\Black &amp; White\jpg\Riskometer-Black-&amp;-White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00" b="21487"/>
        <a:stretch>
          <a:fillRect/>
        </a:stretch>
      </xdr:blipFill>
      <xdr:spPr bwMode="auto">
        <a:xfrm>
          <a:off x="2409825" y="447675"/>
          <a:ext cx="28479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933451</xdr:colOff>
      <xdr:row>2</xdr:row>
      <xdr:rowOff>85725</xdr:rowOff>
    </xdr:from>
    <xdr:to>
      <xdr:col>5</xdr:col>
      <xdr:colOff>95251</xdr:colOff>
      <xdr:row>6</xdr:row>
      <xdr:rowOff>847725</xdr:rowOff>
    </xdr:to>
    <xdr:pic>
      <xdr:nvPicPr>
        <xdr:cNvPr id="3" name="Picture 1" descr="C:\Users\KAUSHI~1.RIT\AppData\Local\Temp\Rar$DR01.422\Riskometer colour &amp; Black &amp; White\Black &amp; White\jpg\Riskometer-Black-&amp;-White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10" b="24538"/>
        <a:stretch>
          <a:fillRect/>
        </a:stretch>
      </xdr:blipFill>
      <xdr:spPr bwMode="auto">
        <a:xfrm>
          <a:off x="5800726" y="466725"/>
          <a:ext cx="2990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2</xdr:row>
      <xdr:rowOff>76200</xdr:rowOff>
    </xdr:from>
    <xdr:to>
      <xdr:col>7</xdr:col>
      <xdr:colOff>200025</xdr:colOff>
      <xdr:row>12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5" t="16960" r="797"/>
        <a:stretch>
          <a:fillRect/>
        </a:stretch>
      </xdr:blipFill>
      <xdr:spPr bwMode="auto">
        <a:xfrm>
          <a:off x="8934450" y="457200"/>
          <a:ext cx="28003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2</xdr:row>
      <xdr:rowOff>95250</xdr:rowOff>
    </xdr:from>
    <xdr:to>
      <xdr:col>3</xdr:col>
      <xdr:colOff>555763</xdr:colOff>
      <xdr:row>11</xdr:row>
      <xdr:rowOff>19050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65" b="23750"/>
        <a:stretch>
          <a:fillRect/>
        </a:stretch>
      </xdr:blipFill>
      <xdr:spPr bwMode="auto">
        <a:xfrm>
          <a:off x="4781550" y="476250"/>
          <a:ext cx="2851288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590550</xdr:colOff>
      <xdr:row>2</xdr:row>
      <xdr:rowOff>171450</xdr:rowOff>
    </xdr:from>
    <xdr:to>
      <xdr:col>0</xdr:col>
      <xdr:colOff>3390900</xdr:colOff>
      <xdr:row>12</xdr:row>
      <xdr:rowOff>133350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56" b="24002"/>
        <a:stretch>
          <a:fillRect/>
        </a:stretch>
      </xdr:blipFill>
      <xdr:spPr bwMode="auto">
        <a:xfrm>
          <a:off x="590550" y="552450"/>
          <a:ext cx="28003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2</xdr:row>
      <xdr:rowOff>47625</xdr:rowOff>
    </xdr:from>
    <xdr:to>
      <xdr:col>6</xdr:col>
      <xdr:colOff>390525</xdr:colOff>
      <xdr:row>4</xdr:row>
      <xdr:rowOff>1504950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428625"/>
          <a:ext cx="302895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3914775</xdr:colOff>
      <xdr:row>3</xdr:row>
      <xdr:rowOff>171450</xdr:rowOff>
    </xdr:from>
    <xdr:to>
      <xdr:col>2</xdr:col>
      <xdr:colOff>876300</xdr:colOff>
      <xdr:row>4</xdr:row>
      <xdr:rowOff>1343025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82" b="23903"/>
        <a:stretch>
          <a:fillRect/>
        </a:stretch>
      </xdr:blipFill>
      <xdr:spPr bwMode="auto">
        <a:xfrm>
          <a:off x="3914775" y="742950"/>
          <a:ext cx="28670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781050</xdr:colOff>
      <xdr:row>3</xdr:row>
      <xdr:rowOff>19050</xdr:rowOff>
    </xdr:from>
    <xdr:to>
      <xdr:col>0</xdr:col>
      <xdr:colOff>3581400</xdr:colOff>
      <xdr:row>4</xdr:row>
      <xdr:rowOff>1447800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56" b="24002"/>
        <a:stretch>
          <a:fillRect/>
        </a:stretch>
      </xdr:blipFill>
      <xdr:spPr bwMode="auto">
        <a:xfrm>
          <a:off x="781050" y="590550"/>
          <a:ext cx="28003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2</xdr:row>
      <xdr:rowOff>95250</xdr:rowOff>
    </xdr:from>
    <xdr:to>
      <xdr:col>0</xdr:col>
      <xdr:colOff>3638550</xdr:colOff>
      <xdr:row>3</xdr:row>
      <xdr:rowOff>1276350</xdr:rowOff>
    </xdr:to>
    <xdr:pic>
      <xdr:nvPicPr>
        <xdr:cNvPr id="2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26768"/>
        <a:stretch>
          <a:fillRect/>
        </a:stretch>
      </xdr:blipFill>
      <xdr:spPr bwMode="auto">
        <a:xfrm>
          <a:off x="866775" y="476250"/>
          <a:ext cx="27717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2</xdr:row>
      <xdr:rowOff>133350</xdr:rowOff>
    </xdr:from>
    <xdr:to>
      <xdr:col>3</xdr:col>
      <xdr:colOff>485775</xdr:colOff>
      <xdr:row>3</xdr:row>
      <xdr:rowOff>1314450</xdr:rowOff>
    </xdr:to>
    <xdr:pic>
      <xdr:nvPicPr>
        <xdr:cNvPr id="3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56" b="23232"/>
        <a:stretch>
          <a:fillRect/>
        </a:stretch>
      </xdr:blipFill>
      <xdr:spPr bwMode="auto">
        <a:xfrm>
          <a:off x="5457825" y="514350"/>
          <a:ext cx="27146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3</xdr:row>
      <xdr:rowOff>0</xdr:rowOff>
    </xdr:from>
    <xdr:to>
      <xdr:col>0</xdr:col>
      <xdr:colOff>3619500</xdr:colOff>
      <xdr:row>5</xdr:row>
      <xdr:rowOff>923925</xdr:rowOff>
    </xdr:to>
    <xdr:pic>
      <xdr:nvPicPr>
        <xdr:cNvPr id="2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2" b="20708"/>
        <a:stretch>
          <a:fillRect/>
        </a:stretch>
      </xdr:blipFill>
      <xdr:spPr bwMode="auto">
        <a:xfrm>
          <a:off x="838200" y="571500"/>
          <a:ext cx="27813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1095375</xdr:colOff>
      <xdr:row>2</xdr:row>
      <xdr:rowOff>142875</xdr:rowOff>
    </xdr:from>
    <xdr:to>
      <xdr:col>3</xdr:col>
      <xdr:colOff>447675</xdr:colOff>
      <xdr:row>5</xdr:row>
      <xdr:rowOff>790575</xdr:rowOff>
    </xdr:to>
    <xdr:pic>
      <xdr:nvPicPr>
        <xdr:cNvPr id="3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11" b="25758"/>
        <a:stretch>
          <a:fillRect/>
        </a:stretch>
      </xdr:blipFill>
      <xdr:spPr bwMode="auto">
        <a:xfrm>
          <a:off x="4762500" y="523875"/>
          <a:ext cx="27051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2</xdr:row>
      <xdr:rowOff>152400</xdr:rowOff>
    </xdr:from>
    <xdr:to>
      <xdr:col>0</xdr:col>
      <xdr:colOff>3543300</xdr:colOff>
      <xdr:row>4</xdr:row>
      <xdr:rowOff>1028700</xdr:rowOff>
    </xdr:to>
    <xdr:pic>
      <xdr:nvPicPr>
        <xdr:cNvPr id="2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22" b="23737"/>
        <a:stretch>
          <a:fillRect/>
        </a:stretch>
      </xdr:blipFill>
      <xdr:spPr bwMode="auto">
        <a:xfrm>
          <a:off x="904875" y="533400"/>
          <a:ext cx="26384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2</xdr:row>
      <xdr:rowOff>133350</xdr:rowOff>
    </xdr:from>
    <xdr:to>
      <xdr:col>3</xdr:col>
      <xdr:colOff>85725</xdr:colOff>
      <xdr:row>4</xdr:row>
      <xdr:rowOff>1085850</xdr:rowOff>
    </xdr:to>
    <xdr:pic>
      <xdr:nvPicPr>
        <xdr:cNvPr id="3" name="Picture 1" descr="C:\Users\KAUSHI~1.RIT\AppData\Local\Temp\Rar$DR01.422\Riskometer colour &amp; Black &amp; White\Black &amp; White\jpg\Riskometer-Black-&amp;-White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17" b="23906"/>
        <a:stretch>
          <a:fillRect/>
        </a:stretch>
      </xdr:blipFill>
      <xdr:spPr bwMode="auto">
        <a:xfrm>
          <a:off x="4962525" y="514350"/>
          <a:ext cx="26574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02"/>
  <sheetViews>
    <sheetView zoomScaleNormal="100" zoomScaleSheetLayoutView="90" workbookViewId="0">
      <selection activeCell="B78" sqref="B78:B79"/>
    </sheetView>
  </sheetViews>
  <sheetFormatPr defaultColWidth="9.140625" defaultRowHeight="12.75" x14ac:dyDescent="0.2"/>
  <cols>
    <col min="1" max="1" width="55" style="1" customWidth="1"/>
    <col min="2" max="2" width="22.5703125" style="1" customWidth="1"/>
    <col min="3" max="3" width="30.140625" style="1" customWidth="1"/>
    <col min="4" max="4" width="12.85546875" style="1" customWidth="1"/>
    <col min="5" max="5" width="18" style="1" bestFit="1" customWidth="1"/>
    <col min="6" max="6" width="18" style="1" customWidth="1"/>
    <col min="7" max="7" width="18.85546875" style="84" customWidth="1"/>
    <col min="8" max="16384" width="9.140625" style="2"/>
  </cols>
  <sheetData>
    <row r="1" spans="1:10" ht="15" x14ac:dyDescent="0.25">
      <c r="A1" s="360"/>
      <c r="B1" s="361" t="s">
        <v>358</v>
      </c>
      <c r="C1"/>
      <c r="D1" s="362" t="s">
        <v>359</v>
      </c>
      <c r="E1"/>
      <c r="F1" s="363"/>
      <c r="G1" s="363"/>
      <c r="H1" s="363"/>
      <c r="I1" s="363"/>
    </row>
    <row r="2" spans="1:10" ht="15" x14ac:dyDescent="0.25">
      <c r="A2" s="360"/>
      <c r="B2" s="361" t="s">
        <v>360</v>
      </c>
      <c r="C2"/>
      <c r="D2" s="361" t="s">
        <v>361</v>
      </c>
      <c r="E2"/>
      <c r="F2" s="363"/>
      <c r="G2" s="363"/>
      <c r="H2" s="363"/>
      <c r="I2" s="363"/>
    </row>
    <row r="3" spans="1:10" ht="15" x14ac:dyDescent="0.25">
      <c r="A3" s="364"/>
      <c r="B3" s="365"/>
      <c r="C3"/>
      <c r="D3" s="365"/>
      <c r="E3"/>
      <c r="F3" s="363"/>
      <c r="G3" s="363"/>
      <c r="H3" s="363"/>
      <c r="I3" s="363"/>
    </row>
    <row r="4" spans="1:10" s="1" customFormat="1" ht="27.75" customHeight="1" x14ac:dyDescent="0.25">
      <c r="A4" s="381"/>
      <c r="B4" s="381"/>
      <c r="C4" s="381"/>
      <c r="D4" s="381"/>
      <c r="E4" s="381"/>
      <c r="F4" s="381"/>
      <c r="G4" s="381"/>
      <c r="H4" s="381"/>
      <c r="I4" s="381"/>
    </row>
    <row r="5" spans="1:10" ht="111" customHeight="1" thickBot="1" x14ac:dyDescent="0.3">
      <c r="A5" s="381"/>
      <c r="B5" s="381"/>
      <c r="C5" s="381"/>
      <c r="D5" s="381"/>
      <c r="E5" s="381"/>
      <c r="F5" s="381"/>
      <c r="G5" s="381"/>
      <c r="H5" s="381"/>
      <c r="I5" s="381"/>
    </row>
    <row r="6" spans="1:10" ht="13.5" thickBot="1" x14ac:dyDescent="0.25">
      <c r="A6" s="386" t="s">
        <v>0</v>
      </c>
      <c r="B6" s="387"/>
      <c r="C6" s="387"/>
      <c r="D6" s="387"/>
      <c r="E6" s="387"/>
      <c r="F6" s="387"/>
      <c r="G6" s="388"/>
    </row>
    <row r="7" spans="1:10" x14ac:dyDescent="0.2">
      <c r="A7" s="386" t="s">
        <v>1</v>
      </c>
      <c r="B7" s="387"/>
      <c r="C7" s="387"/>
      <c r="D7" s="387"/>
      <c r="E7" s="387"/>
      <c r="F7" s="387"/>
      <c r="G7" s="388"/>
    </row>
    <row r="8" spans="1:10" ht="13.5" thickBot="1" x14ac:dyDescent="0.25">
      <c r="A8" s="3"/>
      <c r="B8" s="4"/>
      <c r="C8" s="4"/>
      <c r="D8" s="4"/>
      <c r="E8" s="4"/>
      <c r="F8" s="4"/>
      <c r="G8" s="5"/>
    </row>
    <row r="9" spans="1:10" x14ac:dyDescent="0.2">
      <c r="A9" s="389" t="s">
        <v>2</v>
      </c>
      <c r="B9" s="387"/>
      <c r="C9" s="387"/>
      <c r="D9" s="387"/>
      <c r="E9" s="387"/>
      <c r="F9" s="387"/>
      <c r="G9" s="388"/>
      <c r="H9" s="1"/>
      <c r="I9" s="1"/>
      <c r="J9" s="357"/>
    </row>
    <row r="10" spans="1:10" ht="13.5" thickBot="1" x14ac:dyDescent="0.25">
      <c r="A10" s="6"/>
      <c r="B10" s="7"/>
      <c r="C10" s="7"/>
      <c r="D10" s="7"/>
      <c r="E10" s="7"/>
      <c r="F10" s="7"/>
      <c r="G10" s="8"/>
      <c r="J10" s="357"/>
    </row>
    <row r="11" spans="1:10" ht="26.25" thickBot="1" x14ac:dyDescent="0.25">
      <c r="A11" s="9" t="s">
        <v>3</v>
      </c>
      <c r="B11" s="10" t="s">
        <v>4</v>
      </c>
      <c r="C11" s="11" t="s">
        <v>5</v>
      </c>
      <c r="D11" s="12" t="s">
        <v>6</v>
      </c>
      <c r="E11" s="13" t="s">
        <v>7</v>
      </c>
      <c r="F11" s="14" t="s">
        <v>8</v>
      </c>
      <c r="G11" s="15" t="s">
        <v>9</v>
      </c>
      <c r="J11" s="357"/>
    </row>
    <row r="12" spans="1:10" x14ac:dyDescent="0.2">
      <c r="A12" s="16" t="s">
        <v>10</v>
      </c>
      <c r="B12" s="17"/>
      <c r="C12" s="18"/>
      <c r="D12" s="19"/>
      <c r="E12" s="19"/>
      <c r="F12" s="20"/>
      <c r="G12" s="21"/>
      <c r="J12" s="357"/>
    </row>
    <row r="13" spans="1:10" x14ac:dyDescent="0.2">
      <c r="A13" s="22" t="s">
        <v>11</v>
      </c>
      <c r="B13" s="23"/>
      <c r="C13" s="24"/>
      <c r="D13" s="25"/>
      <c r="E13" s="25"/>
      <c r="F13" s="26"/>
      <c r="G13" s="27"/>
      <c r="J13" s="357"/>
    </row>
    <row r="14" spans="1:10" x14ac:dyDescent="0.2">
      <c r="A14" s="28" t="s">
        <v>258</v>
      </c>
      <c r="B14" s="24" t="s">
        <v>12</v>
      </c>
      <c r="C14" s="24" t="s">
        <v>259</v>
      </c>
      <c r="D14" s="29">
        <v>53634</v>
      </c>
      <c r="E14" s="25">
        <v>863.27</v>
      </c>
      <c r="F14" s="30">
        <f>+E14/$E$76</f>
        <v>9.4322672872258026E-2</v>
      </c>
      <c r="G14" s="31"/>
      <c r="H14" s="357"/>
      <c r="J14" s="357"/>
    </row>
    <row r="15" spans="1:10" x14ac:dyDescent="0.2">
      <c r="A15" s="28" t="s">
        <v>260</v>
      </c>
      <c r="B15" s="24" t="s">
        <v>13</v>
      </c>
      <c r="C15" s="24" t="s">
        <v>259</v>
      </c>
      <c r="D15" s="29">
        <v>96500</v>
      </c>
      <c r="E15" s="25">
        <v>846.55</v>
      </c>
      <c r="F15" s="30">
        <f t="shared" ref="F15:F50" si="0">+E15/$E$76</f>
        <v>9.2495810951394156E-2</v>
      </c>
      <c r="G15" s="31"/>
      <c r="H15" s="357"/>
      <c r="J15" s="357"/>
    </row>
    <row r="16" spans="1:10" x14ac:dyDescent="0.2">
      <c r="A16" s="28" t="s">
        <v>261</v>
      </c>
      <c r="B16" s="24" t="s">
        <v>14</v>
      </c>
      <c r="C16" s="24" t="s">
        <v>262</v>
      </c>
      <c r="D16" s="29">
        <v>35883</v>
      </c>
      <c r="E16" s="25">
        <v>836.45</v>
      </c>
      <c r="F16" s="30">
        <f t="shared" si="0"/>
        <v>9.1392263977666588E-2</v>
      </c>
      <c r="G16" s="31"/>
      <c r="H16" s="357"/>
      <c r="J16" s="357"/>
    </row>
    <row r="17" spans="1:10" x14ac:dyDescent="0.2">
      <c r="A17" s="28" t="s">
        <v>263</v>
      </c>
      <c r="B17" s="24" t="s">
        <v>15</v>
      </c>
      <c r="C17" s="24" t="s">
        <v>264</v>
      </c>
      <c r="D17" s="29">
        <v>35750</v>
      </c>
      <c r="E17" s="25">
        <v>510.49</v>
      </c>
      <c r="F17" s="30">
        <f t="shared" si="0"/>
        <v>5.5777197486949627E-2</v>
      </c>
      <c r="G17" s="31"/>
      <c r="H17" s="357"/>
      <c r="J17" s="357"/>
    </row>
    <row r="18" spans="1:10" x14ac:dyDescent="0.2">
      <c r="A18" s="28" t="s">
        <v>265</v>
      </c>
      <c r="B18" s="24" t="s">
        <v>16</v>
      </c>
      <c r="C18" s="24" t="s">
        <v>266</v>
      </c>
      <c r="D18" s="29">
        <v>21043</v>
      </c>
      <c r="E18" s="25">
        <v>455.41</v>
      </c>
      <c r="F18" s="30">
        <f t="shared" si="0"/>
        <v>4.9759042307453094E-2</v>
      </c>
      <c r="G18" s="31"/>
      <c r="H18" s="357"/>
      <c r="J18" s="357"/>
    </row>
    <row r="19" spans="1:10" x14ac:dyDescent="0.2">
      <c r="A19" s="28" t="s">
        <v>224</v>
      </c>
      <c r="B19" s="24" t="s">
        <v>17</v>
      </c>
      <c r="C19" s="24" t="s">
        <v>267</v>
      </c>
      <c r="D19" s="29">
        <v>16668</v>
      </c>
      <c r="E19" s="25">
        <v>437.62</v>
      </c>
      <c r="F19" s="30">
        <f t="shared" si="0"/>
        <v>4.7815269964620065E-2</v>
      </c>
      <c r="G19" s="31"/>
      <c r="H19" s="357"/>
      <c r="J19" s="357"/>
    </row>
    <row r="20" spans="1:10" x14ac:dyDescent="0.2">
      <c r="A20" s="28" t="s">
        <v>220</v>
      </c>
      <c r="B20" s="24" t="s">
        <v>18</v>
      </c>
      <c r="C20" s="24" t="s">
        <v>259</v>
      </c>
      <c r="D20" s="29">
        <v>50000</v>
      </c>
      <c r="E20" s="25">
        <v>429.25</v>
      </c>
      <c r="F20" s="30">
        <f t="shared" si="0"/>
        <v>4.6900746383422058E-2</v>
      </c>
      <c r="G20" s="31"/>
      <c r="H20" s="357"/>
      <c r="J20" s="357"/>
    </row>
    <row r="21" spans="1:10" x14ac:dyDescent="0.2">
      <c r="A21" s="28" t="s">
        <v>268</v>
      </c>
      <c r="B21" s="24" t="s">
        <v>19</v>
      </c>
      <c r="C21" s="24" t="s">
        <v>269</v>
      </c>
      <c r="D21" s="29">
        <v>109000</v>
      </c>
      <c r="E21" s="25">
        <v>418.02</v>
      </c>
      <c r="F21" s="30">
        <f t="shared" si="0"/>
        <v>4.5673733263128916E-2</v>
      </c>
      <c r="G21" s="31"/>
      <c r="H21" s="357"/>
      <c r="J21" s="357"/>
    </row>
    <row r="22" spans="1:10" x14ac:dyDescent="0.2">
      <c r="A22" s="28" t="s">
        <v>270</v>
      </c>
      <c r="B22" s="24" t="s">
        <v>20</v>
      </c>
      <c r="C22" s="24" t="s">
        <v>259</v>
      </c>
      <c r="D22" s="29">
        <v>78450</v>
      </c>
      <c r="E22" s="25">
        <v>410.88</v>
      </c>
      <c r="F22" s="30">
        <f t="shared" si="0"/>
        <v>4.4893602036157144E-2</v>
      </c>
      <c r="G22" s="31"/>
      <c r="H22" s="357"/>
      <c r="J22" s="357"/>
    </row>
    <row r="23" spans="1:10" x14ac:dyDescent="0.2">
      <c r="A23" s="28" t="s">
        <v>271</v>
      </c>
      <c r="B23" s="24" t="s">
        <v>21</v>
      </c>
      <c r="C23" s="24" t="s">
        <v>269</v>
      </c>
      <c r="D23" s="29">
        <v>14150</v>
      </c>
      <c r="E23" s="25">
        <v>362.29</v>
      </c>
      <c r="F23" s="30">
        <f t="shared" si="0"/>
        <v>3.9584557733838038E-2</v>
      </c>
      <c r="G23" s="31"/>
      <c r="H23" s="357"/>
      <c r="J23" s="357"/>
    </row>
    <row r="24" spans="1:10" x14ac:dyDescent="0.2">
      <c r="A24" s="28" t="s">
        <v>223</v>
      </c>
      <c r="B24" s="24" t="s">
        <v>22</v>
      </c>
      <c r="C24" s="24" t="s">
        <v>272</v>
      </c>
      <c r="D24" s="29">
        <v>42900</v>
      </c>
      <c r="E24" s="25">
        <v>321.32</v>
      </c>
      <c r="F24" s="30">
        <f t="shared" si="0"/>
        <v>3.5108090455261913E-2</v>
      </c>
      <c r="G24" s="31"/>
      <c r="H24" s="357"/>
      <c r="J24" s="357"/>
    </row>
    <row r="25" spans="1:10" x14ac:dyDescent="0.2">
      <c r="A25" s="28" t="s">
        <v>228</v>
      </c>
      <c r="B25" s="24" t="s">
        <v>23</v>
      </c>
      <c r="C25" s="24" t="s">
        <v>259</v>
      </c>
      <c r="D25" s="29">
        <v>13896</v>
      </c>
      <c r="E25" s="25">
        <v>240.8</v>
      </c>
      <c r="F25" s="30">
        <f t="shared" si="0"/>
        <v>2.6310308046891166E-2</v>
      </c>
      <c r="G25" s="31"/>
      <c r="H25" s="357"/>
      <c r="J25" s="357"/>
    </row>
    <row r="26" spans="1:10" x14ac:dyDescent="0.2">
      <c r="A26" s="28" t="s">
        <v>273</v>
      </c>
      <c r="B26" s="24" t="s">
        <v>24</v>
      </c>
      <c r="C26" s="24" t="s">
        <v>274</v>
      </c>
      <c r="D26" s="29">
        <v>2595</v>
      </c>
      <c r="E26" s="25">
        <v>197.79</v>
      </c>
      <c r="F26" s="30">
        <f t="shared" si="0"/>
        <v>2.1610946132037387E-2</v>
      </c>
      <c r="G26" s="31"/>
      <c r="H26" s="357"/>
      <c r="J26" s="357"/>
    </row>
    <row r="27" spans="1:10" x14ac:dyDescent="0.2">
      <c r="A27" s="28" t="s">
        <v>227</v>
      </c>
      <c r="B27" s="24" t="s">
        <v>25</v>
      </c>
      <c r="C27" s="24" t="s">
        <v>275</v>
      </c>
      <c r="D27" s="29">
        <v>42427</v>
      </c>
      <c r="E27" s="25">
        <v>178.53</v>
      </c>
      <c r="F27" s="30">
        <f t="shared" si="0"/>
        <v>1.9506558536592521E-2</v>
      </c>
      <c r="G27" s="31"/>
      <c r="H27" s="357"/>
      <c r="J27" s="357"/>
    </row>
    <row r="28" spans="1:10" x14ac:dyDescent="0.2">
      <c r="A28" s="28" t="s">
        <v>276</v>
      </c>
      <c r="B28" s="24" t="s">
        <v>26</v>
      </c>
      <c r="C28" s="24" t="s">
        <v>275</v>
      </c>
      <c r="D28" s="29">
        <v>7600</v>
      </c>
      <c r="E28" s="25">
        <v>178.4</v>
      </c>
      <c r="F28" s="30">
        <f t="shared" si="0"/>
        <v>1.9492354466633652E-2</v>
      </c>
      <c r="G28" s="31"/>
      <c r="H28" s="357"/>
      <c r="J28" s="357"/>
    </row>
    <row r="29" spans="1:10" x14ac:dyDescent="0.2">
      <c r="A29" s="28" t="s">
        <v>277</v>
      </c>
      <c r="B29" s="24" t="s">
        <v>27</v>
      </c>
      <c r="C29" s="24" t="s">
        <v>275</v>
      </c>
      <c r="D29" s="29">
        <v>2064</v>
      </c>
      <c r="E29" s="25">
        <v>171.15</v>
      </c>
      <c r="F29" s="30">
        <f t="shared" si="0"/>
        <v>1.8700204411235145E-2</v>
      </c>
      <c r="G29" s="31"/>
      <c r="H29" s="357"/>
      <c r="J29" s="357"/>
    </row>
    <row r="30" spans="1:10" x14ac:dyDescent="0.2">
      <c r="A30" s="28" t="s">
        <v>278</v>
      </c>
      <c r="B30" s="24" t="s">
        <v>28</v>
      </c>
      <c r="C30" s="24" t="s">
        <v>267</v>
      </c>
      <c r="D30" s="29">
        <v>2900</v>
      </c>
      <c r="E30" s="25">
        <v>162.88999999999999</v>
      </c>
      <c r="F30" s="30">
        <f t="shared" si="0"/>
        <v>1.7797699658463874E-2</v>
      </c>
      <c r="G30" s="31"/>
      <c r="H30" s="357"/>
      <c r="J30" s="357"/>
    </row>
    <row r="31" spans="1:10" x14ac:dyDescent="0.2">
      <c r="A31" s="28" t="s">
        <v>279</v>
      </c>
      <c r="B31" s="24" t="s">
        <v>29</v>
      </c>
      <c r="C31" s="24" t="s">
        <v>280</v>
      </c>
      <c r="D31" s="29">
        <v>6340</v>
      </c>
      <c r="E31" s="25">
        <v>159.44</v>
      </c>
      <c r="F31" s="30">
        <f t="shared" si="0"/>
        <v>1.7420745494170792E-2</v>
      </c>
      <c r="G31" s="31"/>
      <c r="H31" s="357"/>
      <c r="J31" s="357"/>
    </row>
    <row r="32" spans="1:10" x14ac:dyDescent="0.2">
      <c r="A32" s="28" t="s">
        <v>281</v>
      </c>
      <c r="B32" s="24" t="s">
        <v>30</v>
      </c>
      <c r="C32" s="24" t="s">
        <v>264</v>
      </c>
      <c r="D32" s="29">
        <v>4304</v>
      </c>
      <c r="E32" s="25">
        <v>137.97999999999999</v>
      </c>
      <c r="F32" s="30">
        <f t="shared" si="0"/>
        <v>1.5075981330191206E-2</v>
      </c>
      <c r="G32" s="31"/>
      <c r="H32" s="357"/>
      <c r="J32" s="357"/>
    </row>
    <row r="33" spans="1:10" x14ac:dyDescent="0.2">
      <c r="A33" s="28" t="s">
        <v>282</v>
      </c>
      <c r="B33" s="24" t="s">
        <v>31</v>
      </c>
      <c r="C33" s="24" t="s">
        <v>283</v>
      </c>
      <c r="D33" s="29">
        <v>34005</v>
      </c>
      <c r="E33" s="25">
        <v>137.84</v>
      </c>
      <c r="F33" s="30">
        <f t="shared" si="0"/>
        <v>1.5060684639466271E-2</v>
      </c>
      <c r="G33" s="31"/>
      <c r="H33" s="357"/>
      <c r="J33" s="357"/>
    </row>
    <row r="34" spans="1:10" x14ac:dyDescent="0.2">
      <c r="A34" s="28" t="s">
        <v>284</v>
      </c>
      <c r="B34" s="24" t="s">
        <v>32</v>
      </c>
      <c r="C34" s="24" t="s">
        <v>285</v>
      </c>
      <c r="D34" s="29">
        <v>7000</v>
      </c>
      <c r="E34" s="25">
        <v>114.07</v>
      </c>
      <c r="F34" s="30">
        <f t="shared" si="0"/>
        <v>1.2463525078525228E-2</v>
      </c>
      <c r="G34" s="31"/>
      <c r="H34" s="357"/>
      <c r="J34" s="357"/>
    </row>
    <row r="35" spans="1:10" x14ac:dyDescent="0.2">
      <c r="A35" s="28" t="s">
        <v>286</v>
      </c>
      <c r="B35" s="24" t="s">
        <v>33</v>
      </c>
      <c r="C35" s="24" t="s">
        <v>287</v>
      </c>
      <c r="D35" s="29">
        <v>106020</v>
      </c>
      <c r="E35" s="25">
        <v>110.79</v>
      </c>
      <c r="F35" s="30">
        <f t="shared" si="0"/>
        <v>1.2105145467255283E-2</v>
      </c>
      <c r="G35" s="31"/>
      <c r="H35" s="357"/>
      <c r="J35" s="357"/>
    </row>
    <row r="36" spans="1:10" x14ac:dyDescent="0.2">
      <c r="A36" s="28" t="s">
        <v>288</v>
      </c>
      <c r="B36" s="24" t="s">
        <v>34</v>
      </c>
      <c r="C36" s="24" t="s">
        <v>264</v>
      </c>
      <c r="D36" s="29">
        <v>9700</v>
      </c>
      <c r="E36" s="25">
        <v>105.27</v>
      </c>
      <c r="F36" s="30">
        <f t="shared" si="0"/>
        <v>1.1502018804386348E-2</v>
      </c>
      <c r="G36" s="31"/>
      <c r="H36" s="357"/>
      <c r="J36" s="357"/>
    </row>
    <row r="37" spans="1:10" x14ac:dyDescent="0.2">
      <c r="A37" s="28" t="s">
        <v>289</v>
      </c>
      <c r="B37" s="24" t="s">
        <v>35</v>
      </c>
      <c r="C37" s="24" t="s">
        <v>290</v>
      </c>
      <c r="D37" s="29">
        <v>10500</v>
      </c>
      <c r="E37" s="25">
        <v>103.23</v>
      </c>
      <c r="F37" s="30">
        <f t="shared" si="0"/>
        <v>1.12791241681087E-2</v>
      </c>
      <c r="G37" s="31"/>
      <c r="H37" s="357"/>
      <c r="J37" s="357"/>
    </row>
    <row r="38" spans="1:10" x14ac:dyDescent="0.2">
      <c r="A38" s="28" t="s">
        <v>291</v>
      </c>
      <c r="B38" s="24" t="s">
        <v>36</v>
      </c>
      <c r="C38" s="24" t="s">
        <v>292</v>
      </c>
      <c r="D38" s="29">
        <v>2200</v>
      </c>
      <c r="E38" s="25">
        <v>94.84</v>
      </c>
      <c r="F38" s="30">
        <f t="shared" si="0"/>
        <v>1.0362415345378562E-2</v>
      </c>
      <c r="G38" s="31"/>
      <c r="H38" s="357"/>
      <c r="J38" s="357"/>
    </row>
    <row r="39" spans="1:10" x14ac:dyDescent="0.2">
      <c r="A39" s="28" t="s">
        <v>293</v>
      </c>
      <c r="B39" s="24" t="s">
        <v>37</v>
      </c>
      <c r="C39" s="24" t="s">
        <v>274</v>
      </c>
      <c r="D39" s="29">
        <v>18500</v>
      </c>
      <c r="E39" s="25">
        <v>67.63</v>
      </c>
      <c r="F39" s="30">
        <f t="shared" si="0"/>
        <v>7.3893942409105039E-3</v>
      </c>
      <c r="G39" s="31"/>
      <c r="H39" s="357"/>
      <c r="J39" s="357"/>
    </row>
    <row r="40" spans="1:10" x14ac:dyDescent="0.2">
      <c r="A40" s="28" t="s">
        <v>294</v>
      </c>
      <c r="B40" s="24" t="s">
        <v>38</v>
      </c>
      <c r="C40" s="24" t="s">
        <v>295</v>
      </c>
      <c r="D40" s="29">
        <v>1350</v>
      </c>
      <c r="E40" s="25">
        <v>58.35</v>
      </c>
      <c r="F40" s="30">
        <f t="shared" si="0"/>
        <v>6.3754421700004124E-3</v>
      </c>
      <c r="G40" s="31"/>
      <c r="H40" s="357"/>
      <c r="J40" s="357"/>
    </row>
    <row r="41" spans="1:10" x14ac:dyDescent="0.2">
      <c r="A41" s="28" t="s">
        <v>296</v>
      </c>
      <c r="B41" s="24" t="s">
        <v>39</v>
      </c>
      <c r="C41" s="24" t="s">
        <v>280</v>
      </c>
      <c r="D41" s="29">
        <v>3250</v>
      </c>
      <c r="E41" s="25">
        <v>46.1</v>
      </c>
      <c r="F41" s="30">
        <f t="shared" si="0"/>
        <v>5.0369817315684493E-3</v>
      </c>
      <c r="G41" s="31"/>
      <c r="H41" s="357"/>
      <c r="J41" s="357"/>
    </row>
    <row r="42" spans="1:10" x14ac:dyDescent="0.2">
      <c r="A42" s="28" t="s">
        <v>297</v>
      </c>
      <c r="B42" s="24" t="s">
        <v>40</v>
      </c>
      <c r="C42" s="24" t="s">
        <v>298</v>
      </c>
      <c r="D42" s="29">
        <v>6000</v>
      </c>
      <c r="E42" s="25">
        <v>30.21</v>
      </c>
      <c r="F42" s="30">
        <f t="shared" si="0"/>
        <v>3.3008073342881313E-3</v>
      </c>
      <c r="G42" s="31"/>
      <c r="H42" s="357"/>
      <c r="J42" s="357"/>
    </row>
    <row r="43" spans="1:10" x14ac:dyDescent="0.2">
      <c r="A43" s="28" t="s">
        <v>299</v>
      </c>
      <c r="B43" s="24" t="s">
        <v>41</v>
      </c>
      <c r="C43" s="24" t="s">
        <v>300</v>
      </c>
      <c r="D43" s="29">
        <v>2250</v>
      </c>
      <c r="E43" s="25">
        <v>24.06</v>
      </c>
      <c r="F43" s="30">
        <f t="shared" si="0"/>
        <v>2.6288455631569823E-3</v>
      </c>
      <c r="G43" s="31"/>
      <c r="H43" s="357"/>
      <c r="J43" s="357"/>
    </row>
    <row r="44" spans="1:10" x14ac:dyDescent="0.2">
      <c r="A44" s="28" t="s">
        <v>301</v>
      </c>
      <c r="B44" s="24" t="s">
        <v>42</v>
      </c>
      <c r="C44" s="24" t="s">
        <v>302</v>
      </c>
      <c r="D44" s="29">
        <v>5000</v>
      </c>
      <c r="E44" s="25">
        <v>22.01</v>
      </c>
      <c r="F44" s="30">
        <f t="shared" si="0"/>
        <v>2.4048583061132664E-3</v>
      </c>
      <c r="G44" s="31"/>
      <c r="H44" s="357"/>
      <c r="J44" s="357"/>
    </row>
    <row r="45" spans="1:10" x14ac:dyDescent="0.2">
      <c r="A45" s="28" t="s">
        <v>303</v>
      </c>
      <c r="B45" s="24" t="s">
        <v>43</v>
      </c>
      <c r="C45" s="24" t="s">
        <v>304</v>
      </c>
      <c r="D45" s="29">
        <v>3000</v>
      </c>
      <c r="E45" s="25">
        <v>17.41</v>
      </c>
      <c r="F45" s="30">
        <f t="shared" si="0"/>
        <v>1.9022527537224882E-3</v>
      </c>
      <c r="G45" s="31"/>
      <c r="H45" s="357"/>
      <c r="J45" s="357"/>
    </row>
    <row r="46" spans="1:10" x14ac:dyDescent="0.2">
      <c r="A46" s="28" t="s">
        <v>305</v>
      </c>
      <c r="B46" s="24" t="s">
        <v>44</v>
      </c>
      <c r="C46" s="24" t="s">
        <v>259</v>
      </c>
      <c r="D46" s="29">
        <v>35105</v>
      </c>
      <c r="E46" s="25">
        <v>15.8</v>
      </c>
      <c r="F46" s="30">
        <f t="shared" si="0"/>
        <v>1.7263408103857158E-3</v>
      </c>
      <c r="G46" s="31"/>
      <c r="H46" s="357"/>
      <c r="J46" s="357"/>
    </row>
    <row r="47" spans="1:10" x14ac:dyDescent="0.2">
      <c r="A47" s="28" t="s">
        <v>306</v>
      </c>
      <c r="B47" s="24" t="s">
        <v>45</v>
      </c>
      <c r="C47" s="24" t="s">
        <v>300</v>
      </c>
      <c r="D47" s="29">
        <v>1000</v>
      </c>
      <c r="E47" s="25">
        <v>4.99</v>
      </c>
      <c r="F47" s="30">
        <f t="shared" si="0"/>
        <v>5.4521776226738752E-4</v>
      </c>
      <c r="G47" s="31"/>
      <c r="H47" s="357"/>
      <c r="J47" s="357"/>
    </row>
    <row r="48" spans="1:10" x14ac:dyDescent="0.2">
      <c r="A48" s="28" t="s">
        <v>226</v>
      </c>
      <c r="B48" s="24" t="s">
        <v>46</v>
      </c>
      <c r="C48" s="24" t="s">
        <v>280</v>
      </c>
      <c r="D48" s="29">
        <v>100</v>
      </c>
      <c r="E48" s="25">
        <v>2.76</v>
      </c>
      <c r="F48" s="30">
        <f t="shared" si="0"/>
        <v>3.0156333143446681E-4</v>
      </c>
      <c r="G48" s="31"/>
      <c r="H48" s="357"/>
      <c r="J48" s="357"/>
    </row>
    <row r="49" spans="1:10" x14ac:dyDescent="0.2">
      <c r="A49" s="28" t="s">
        <v>307</v>
      </c>
      <c r="B49" s="24" t="s">
        <v>47</v>
      </c>
      <c r="C49" s="24" t="s">
        <v>290</v>
      </c>
      <c r="D49" s="29">
        <v>36</v>
      </c>
      <c r="E49" s="25">
        <v>1.02</v>
      </c>
      <c r="F49" s="30">
        <f t="shared" si="0"/>
        <v>1.114473181388247E-4</v>
      </c>
      <c r="G49" s="31"/>
      <c r="H49" s="357"/>
      <c r="J49" s="357"/>
    </row>
    <row r="50" spans="1:10" x14ac:dyDescent="0.2">
      <c r="A50" s="28" t="s">
        <v>308</v>
      </c>
      <c r="B50" s="24" t="s">
        <v>48</v>
      </c>
      <c r="C50" s="24" t="s">
        <v>309</v>
      </c>
      <c r="D50" s="29">
        <v>10</v>
      </c>
      <c r="E50" s="25">
        <v>0.06</v>
      </c>
      <c r="F50" s="30">
        <f t="shared" si="0"/>
        <v>6.5557245964014526E-6</v>
      </c>
      <c r="G50" s="31"/>
      <c r="H50" s="357"/>
      <c r="J50" s="357"/>
    </row>
    <row r="51" spans="1:10" x14ac:dyDescent="0.2">
      <c r="A51" s="32" t="s">
        <v>49</v>
      </c>
      <c r="B51" s="33"/>
      <c r="C51" s="24"/>
      <c r="D51" s="25"/>
      <c r="E51" s="34">
        <f>ROUND(SUM(E14:E50),2)</f>
        <v>8274.9699999999993</v>
      </c>
      <c r="F51" s="35">
        <f>SUM(F14:F50)</f>
        <v>0.90414040605806878</v>
      </c>
      <c r="G51" s="36"/>
      <c r="H51" s="35"/>
      <c r="J51" s="357"/>
    </row>
    <row r="52" spans="1:10" x14ac:dyDescent="0.2">
      <c r="A52" s="32" t="s">
        <v>50</v>
      </c>
      <c r="B52" s="33"/>
      <c r="C52" s="24"/>
      <c r="D52" s="25"/>
      <c r="E52" s="37" t="s">
        <v>51</v>
      </c>
      <c r="F52" s="37" t="s">
        <v>51</v>
      </c>
      <c r="G52" s="38"/>
      <c r="J52" s="357"/>
    </row>
    <row r="53" spans="1:10" x14ac:dyDescent="0.2">
      <c r="A53" s="32" t="s">
        <v>49</v>
      </c>
      <c r="B53" s="33"/>
      <c r="C53" s="24"/>
      <c r="D53" s="25"/>
      <c r="E53" s="37" t="s">
        <v>51</v>
      </c>
      <c r="F53" s="37" t="s">
        <v>51</v>
      </c>
      <c r="G53" s="38"/>
      <c r="J53" s="357"/>
    </row>
    <row r="54" spans="1:10" x14ac:dyDescent="0.2">
      <c r="A54" s="22" t="s">
        <v>52</v>
      </c>
      <c r="B54" s="33"/>
      <c r="C54" s="24"/>
      <c r="D54" s="25"/>
      <c r="E54" s="34">
        <f>E51</f>
        <v>8274.9699999999993</v>
      </c>
      <c r="F54" s="35">
        <f>F51</f>
        <v>0.90414040605806878</v>
      </c>
      <c r="G54" s="39"/>
      <c r="J54" s="357"/>
    </row>
    <row r="55" spans="1:10" x14ac:dyDescent="0.2">
      <c r="A55" s="40"/>
      <c r="B55" s="41"/>
      <c r="C55" s="41"/>
      <c r="D55" s="42"/>
      <c r="E55" s="42"/>
      <c r="F55" s="43"/>
      <c r="G55" s="44"/>
      <c r="J55" s="357"/>
    </row>
    <row r="56" spans="1:10" x14ac:dyDescent="0.2">
      <c r="A56" s="45" t="s">
        <v>53</v>
      </c>
      <c r="B56" s="41"/>
      <c r="C56" s="41"/>
      <c r="D56" s="42"/>
      <c r="E56" s="42"/>
      <c r="F56" s="43"/>
      <c r="G56" s="44"/>
      <c r="J56" s="357"/>
    </row>
    <row r="57" spans="1:10" x14ac:dyDescent="0.2">
      <c r="A57" s="32" t="s">
        <v>54</v>
      </c>
      <c r="B57" s="41"/>
      <c r="C57" s="41"/>
      <c r="D57" s="42"/>
      <c r="E57" s="43"/>
      <c r="F57" s="30"/>
      <c r="G57" s="31"/>
      <c r="J57" s="357"/>
    </row>
    <row r="58" spans="1:10" x14ac:dyDescent="0.2">
      <c r="A58" s="45" t="s">
        <v>55</v>
      </c>
      <c r="B58" s="41"/>
      <c r="C58" s="41"/>
      <c r="D58" s="42"/>
      <c r="E58" s="43"/>
      <c r="F58" s="30"/>
      <c r="G58" s="31"/>
      <c r="J58" s="357"/>
    </row>
    <row r="59" spans="1:10" x14ac:dyDescent="0.2">
      <c r="A59" s="28" t="s">
        <v>310</v>
      </c>
      <c r="B59" s="46" t="s">
        <v>56</v>
      </c>
      <c r="C59" s="24" t="s">
        <v>311</v>
      </c>
      <c r="D59" s="29">
        <v>50</v>
      </c>
      <c r="E59" s="25">
        <v>0.01</v>
      </c>
      <c r="F59" s="30">
        <f t="shared" ref="F59" si="1">+E59/$E$76</f>
        <v>1.0926207660669087E-6</v>
      </c>
      <c r="G59" s="31" t="s">
        <v>57</v>
      </c>
      <c r="H59" s="357"/>
      <c r="J59" s="357"/>
    </row>
    <row r="60" spans="1:10" x14ac:dyDescent="0.2">
      <c r="A60" s="45" t="s">
        <v>49</v>
      </c>
      <c r="B60" s="41"/>
      <c r="C60" s="41"/>
      <c r="D60" s="42"/>
      <c r="E60" s="47">
        <f>+SUM(E59:E59)</f>
        <v>0.01</v>
      </c>
      <c r="F60" s="35">
        <f>ROUND(+$E60/$E$76,4)</f>
        <v>0</v>
      </c>
      <c r="G60" s="36"/>
      <c r="J60" s="357"/>
    </row>
    <row r="61" spans="1:10" x14ac:dyDescent="0.2">
      <c r="A61" s="32" t="s">
        <v>58</v>
      </c>
      <c r="B61" s="41"/>
      <c r="C61" s="41"/>
      <c r="D61" s="42"/>
      <c r="E61" s="37" t="s">
        <v>51</v>
      </c>
      <c r="F61" s="37" t="s">
        <v>51</v>
      </c>
      <c r="G61" s="36"/>
      <c r="J61" s="357"/>
    </row>
    <row r="62" spans="1:10" s="49" customFormat="1" x14ac:dyDescent="0.2">
      <c r="A62" s="45" t="s">
        <v>49</v>
      </c>
      <c r="B62" s="41"/>
      <c r="C62" s="41"/>
      <c r="D62" s="42"/>
      <c r="E62" s="37" t="s">
        <v>51</v>
      </c>
      <c r="F62" s="37" t="s">
        <v>51</v>
      </c>
      <c r="G62" s="36"/>
      <c r="H62" s="2"/>
      <c r="I62" s="2"/>
      <c r="J62" s="357"/>
    </row>
    <row r="63" spans="1:10" s="49" customFormat="1" x14ac:dyDescent="0.2">
      <c r="A63" s="32" t="s">
        <v>59</v>
      </c>
      <c r="B63" s="41"/>
      <c r="C63" s="41"/>
      <c r="D63" s="42"/>
      <c r="E63" s="37" t="s">
        <v>51</v>
      </c>
      <c r="F63" s="37" t="s">
        <v>51</v>
      </c>
      <c r="G63" s="36"/>
      <c r="H63" s="2"/>
      <c r="I63" s="2"/>
      <c r="J63" s="357"/>
    </row>
    <row r="64" spans="1:10" x14ac:dyDescent="0.2">
      <c r="A64" s="45" t="s">
        <v>49</v>
      </c>
      <c r="B64" s="41"/>
      <c r="C64" s="41"/>
      <c r="D64" s="42"/>
      <c r="E64" s="37" t="s">
        <v>51</v>
      </c>
      <c r="F64" s="37" t="s">
        <v>51</v>
      </c>
      <c r="G64" s="36"/>
      <c r="J64" s="357"/>
    </row>
    <row r="65" spans="1:11" x14ac:dyDescent="0.2">
      <c r="A65" s="45" t="s">
        <v>52</v>
      </c>
      <c r="B65" s="41"/>
      <c r="C65" s="41"/>
      <c r="D65" s="42"/>
      <c r="E65" s="47">
        <f>+E60</f>
        <v>0.01</v>
      </c>
      <c r="F65" s="35">
        <f>ROUND(+$E65/$E$76,4)</f>
        <v>0</v>
      </c>
      <c r="G65" s="36"/>
      <c r="J65" s="357"/>
      <c r="K65" s="357"/>
    </row>
    <row r="66" spans="1:11" x14ac:dyDescent="0.2">
      <c r="A66" s="40"/>
      <c r="B66" s="41"/>
      <c r="C66" s="41"/>
      <c r="D66" s="42"/>
      <c r="E66" s="42"/>
      <c r="F66" s="43"/>
      <c r="G66" s="44"/>
      <c r="J66" s="357"/>
    </row>
    <row r="67" spans="1:11" x14ac:dyDescent="0.2">
      <c r="A67" s="22" t="s">
        <v>60</v>
      </c>
      <c r="B67" s="23"/>
      <c r="C67" s="23"/>
      <c r="D67" s="48"/>
      <c r="E67" s="34"/>
      <c r="F67" s="35"/>
      <c r="G67" s="36"/>
      <c r="H67" s="49"/>
      <c r="I67" s="49"/>
      <c r="J67" s="357"/>
    </row>
    <row r="68" spans="1:11" x14ac:dyDescent="0.2">
      <c r="A68" s="22" t="s">
        <v>52</v>
      </c>
      <c r="B68" s="23"/>
      <c r="C68" s="23"/>
      <c r="D68" s="48"/>
      <c r="E68" s="34" t="s">
        <v>51</v>
      </c>
      <c r="F68" s="35" t="s">
        <v>51</v>
      </c>
      <c r="G68" s="36"/>
      <c r="H68" s="49"/>
      <c r="I68" s="49"/>
      <c r="J68" s="357"/>
    </row>
    <row r="69" spans="1:11" s="49" customFormat="1" x14ac:dyDescent="0.2">
      <c r="A69" s="40"/>
      <c r="B69" s="41"/>
      <c r="C69" s="41"/>
      <c r="D69" s="42"/>
      <c r="E69" s="42"/>
      <c r="F69" s="43"/>
      <c r="G69" s="44"/>
      <c r="H69" s="2"/>
      <c r="I69" s="2"/>
      <c r="J69" s="357"/>
    </row>
    <row r="70" spans="1:11" s="49" customFormat="1" x14ac:dyDescent="0.2">
      <c r="A70" s="50" t="s">
        <v>61</v>
      </c>
      <c r="B70" s="24"/>
      <c r="C70" s="33"/>
      <c r="D70" s="51"/>
      <c r="E70" s="25">
        <v>874.68</v>
      </c>
      <c r="F70" s="30">
        <f t="shared" ref="F70" si="2">+E70/$E$76</f>
        <v>9.5569353166340368E-2</v>
      </c>
      <c r="G70" s="31"/>
      <c r="H70" s="357"/>
      <c r="I70" s="2"/>
      <c r="J70" s="357"/>
    </row>
    <row r="71" spans="1:11" ht="12.75" customHeight="1" x14ac:dyDescent="0.2">
      <c r="A71" s="45" t="s">
        <v>52</v>
      </c>
      <c r="B71" s="23"/>
      <c r="C71" s="33"/>
      <c r="D71" s="51"/>
      <c r="E71" s="51">
        <f>+E70</f>
        <v>874.68</v>
      </c>
      <c r="F71" s="35">
        <f>F70</f>
        <v>9.5569353166340368E-2</v>
      </c>
      <c r="G71" s="36"/>
      <c r="J71" s="357"/>
    </row>
    <row r="72" spans="1:11" ht="12.75" customHeight="1" x14ac:dyDescent="0.2">
      <c r="A72" s="45"/>
      <c r="B72" s="52"/>
      <c r="C72" s="33"/>
      <c r="D72" s="51"/>
      <c r="E72" s="51"/>
      <c r="F72" s="35"/>
      <c r="G72" s="36"/>
    </row>
    <row r="73" spans="1:11" ht="12.75" customHeight="1" x14ac:dyDescent="0.2">
      <c r="A73" s="45" t="s">
        <v>62</v>
      </c>
      <c r="B73" s="24"/>
      <c r="C73" s="33"/>
      <c r="D73" s="51"/>
      <c r="E73" s="51"/>
      <c r="F73" s="35"/>
      <c r="G73" s="36"/>
    </row>
    <row r="74" spans="1:11" ht="12.75" customHeight="1" x14ac:dyDescent="0.2">
      <c r="A74" s="53" t="s">
        <v>63</v>
      </c>
      <c r="B74" s="24"/>
      <c r="C74" s="55"/>
      <c r="D74" s="56"/>
      <c r="E74" s="57">
        <f>ROUND(+E76-E54-E71-E65,2)</f>
        <v>2.65</v>
      </c>
      <c r="F74" s="366">
        <v>2.9999999999999997E-4</v>
      </c>
      <c r="G74" s="204"/>
      <c r="H74" s="49"/>
      <c r="I74" s="49"/>
    </row>
    <row r="75" spans="1:11" ht="12.75" customHeight="1" x14ac:dyDescent="0.2">
      <c r="A75" s="58" t="s">
        <v>52</v>
      </c>
      <c r="B75" s="24"/>
      <c r="C75" s="60"/>
      <c r="D75" s="61"/>
      <c r="E75" s="62">
        <f>SUM(E74)</f>
        <v>2.65</v>
      </c>
      <c r="F75" s="367">
        <f>SUM(F74)</f>
        <v>2.9999999999999997E-4</v>
      </c>
      <c r="G75" s="368"/>
      <c r="H75" s="49"/>
      <c r="I75" s="49"/>
    </row>
    <row r="76" spans="1:11" ht="12.75" customHeight="1" thickBot="1" x14ac:dyDescent="0.25">
      <c r="A76" s="63" t="s">
        <v>64</v>
      </c>
      <c r="B76" s="24"/>
      <c r="C76" s="64"/>
      <c r="D76" s="65"/>
      <c r="E76" s="66">
        <v>9152.3063724999993</v>
      </c>
      <c r="F76" s="67">
        <f>+F51+F60+F65+F71+F74</f>
        <v>1.0000097592244093</v>
      </c>
      <c r="G76" s="68"/>
    </row>
    <row r="77" spans="1:11" ht="12.75" customHeight="1" x14ac:dyDescent="0.2">
      <c r="A77" s="69"/>
      <c r="B77" s="70"/>
      <c r="C77" s="71"/>
      <c r="D77" s="49"/>
      <c r="E77" s="49"/>
      <c r="F77" s="49"/>
      <c r="G77" s="72"/>
    </row>
    <row r="78" spans="1:11" ht="12.75" customHeight="1" x14ac:dyDescent="0.2">
      <c r="A78" s="73" t="s">
        <v>65</v>
      </c>
      <c r="B78" s="70"/>
      <c r="C78" s="71"/>
      <c r="D78" s="49"/>
      <c r="E78" s="74"/>
      <c r="F78" s="49"/>
      <c r="G78" s="72"/>
    </row>
    <row r="79" spans="1:11" ht="12.75" customHeight="1" x14ac:dyDescent="0.2">
      <c r="A79" s="73"/>
      <c r="B79" s="70"/>
      <c r="C79" s="71"/>
      <c r="D79" s="49"/>
      <c r="E79" s="75"/>
      <c r="F79" s="49"/>
      <c r="G79" s="72"/>
    </row>
    <row r="80" spans="1:11" ht="12.75" customHeight="1" x14ac:dyDescent="0.2">
      <c r="A80" s="73" t="s">
        <v>66</v>
      </c>
      <c r="B80" s="70"/>
      <c r="C80" s="49"/>
      <c r="D80" s="49"/>
      <c r="E80" s="49"/>
      <c r="F80" s="49"/>
      <c r="G80" s="72"/>
    </row>
    <row r="81" spans="1:9" ht="12.75" customHeight="1" x14ac:dyDescent="0.2">
      <c r="A81" s="69" t="s">
        <v>67</v>
      </c>
      <c r="B81" s="49"/>
      <c r="C81" s="49"/>
      <c r="D81" s="49"/>
      <c r="E81" s="49"/>
      <c r="F81" s="49"/>
      <c r="G81" s="72"/>
    </row>
    <row r="82" spans="1:9" ht="12.75" customHeight="1" x14ac:dyDescent="0.2">
      <c r="A82" s="69" t="s">
        <v>68</v>
      </c>
      <c r="B82" s="49"/>
      <c r="C82" s="70"/>
      <c r="D82" s="49"/>
      <c r="E82" s="49"/>
      <c r="F82" s="49"/>
      <c r="G82" s="72"/>
    </row>
    <row r="83" spans="1:9" ht="12.75" customHeight="1" x14ac:dyDescent="0.2">
      <c r="A83" s="69" t="s">
        <v>69</v>
      </c>
      <c r="B83" s="49"/>
      <c r="C83" s="49"/>
      <c r="D83" s="49"/>
      <c r="E83" s="49"/>
      <c r="F83" s="49"/>
      <c r="G83" s="72"/>
    </row>
    <row r="84" spans="1:9" ht="12.75" customHeight="1" x14ac:dyDescent="0.2">
      <c r="A84" s="390" t="s">
        <v>70</v>
      </c>
      <c r="B84" s="391"/>
      <c r="C84" s="392"/>
      <c r="D84" s="393" t="s">
        <v>71</v>
      </c>
      <c r="E84" s="394"/>
      <c r="F84" s="393" t="s">
        <v>72</v>
      </c>
      <c r="G84" s="395"/>
    </row>
    <row r="85" spans="1:9" x14ac:dyDescent="0.2">
      <c r="A85" s="356" t="s">
        <v>73</v>
      </c>
      <c r="B85" s="76"/>
      <c r="C85" s="77"/>
      <c r="D85" s="382">
        <v>28.55</v>
      </c>
      <c r="E85" s="383"/>
      <c r="F85" s="384">
        <v>28.35</v>
      </c>
      <c r="G85" s="385"/>
    </row>
    <row r="86" spans="1:9" ht="12.75" customHeight="1" x14ac:dyDescent="0.2">
      <c r="A86" s="356" t="s">
        <v>74</v>
      </c>
      <c r="B86" s="76"/>
      <c r="C86" s="77"/>
      <c r="D86" s="382">
        <v>16.09</v>
      </c>
      <c r="E86" s="383"/>
      <c r="F86" s="384">
        <v>15.97</v>
      </c>
      <c r="G86" s="385"/>
    </row>
    <row r="87" spans="1:9" ht="12.75" customHeight="1" x14ac:dyDescent="0.2">
      <c r="A87" s="356" t="s">
        <v>75</v>
      </c>
      <c r="B87" s="76"/>
      <c r="C87" s="77"/>
      <c r="D87" s="382">
        <v>16.440000000000001</v>
      </c>
      <c r="E87" s="383"/>
      <c r="F87" s="384">
        <v>16.329999999999998</v>
      </c>
      <c r="G87" s="385"/>
    </row>
    <row r="88" spans="1:9" ht="12.75" customHeight="1" x14ac:dyDescent="0.2">
      <c r="A88" s="356" t="s">
        <v>76</v>
      </c>
      <c r="B88" s="76"/>
      <c r="C88" s="77"/>
      <c r="D88" s="382">
        <v>17.05</v>
      </c>
      <c r="E88" s="383"/>
      <c r="F88" s="384">
        <v>16.920000000000002</v>
      </c>
      <c r="G88" s="385"/>
    </row>
    <row r="89" spans="1:9" ht="12.75" customHeight="1" x14ac:dyDescent="0.2">
      <c r="A89" s="356" t="s">
        <v>77</v>
      </c>
      <c r="B89" s="76"/>
      <c r="C89" s="77"/>
      <c r="D89" s="382">
        <v>17.14</v>
      </c>
      <c r="E89" s="383"/>
      <c r="F89" s="384">
        <v>17.02</v>
      </c>
      <c r="G89" s="385"/>
    </row>
    <row r="90" spans="1:9" ht="12.75" customHeight="1" x14ac:dyDescent="0.2">
      <c r="A90" s="356" t="s">
        <v>78</v>
      </c>
      <c r="B90" s="76"/>
      <c r="C90" s="77"/>
      <c r="D90" s="382">
        <v>33.19</v>
      </c>
      <c r="E90" s="383"/>
      <c r="F90" s="384">
        <v>32.76</v>
      </c>
      <c r="G90" s="385"/>
    </row>
    <row r="91" spans="1:9" ht="12.75" customHeight="1" x14ac:dyDescent="0.2">
      <c r="A91" s="356" t="s">
        <v>79</v>
      </c>
      <c r="B91" s="76"/>
      <c r="C91" s="77"/>
      <c r="D91" s="382">
        <v>19.239999999999998</v>
      </c>
      <c r="E91" s="383"/>
      <c r="F91" s="384">
        <v>18.989999999999998</v>
      </c>
      <c r="G91" s="385"/>
    </row>
    <row r="92" spans="1:9" ht="12.75" customHeight="1" x14ac:dyDescent="0.2">
      <c r="A92" s="356" t="s">
        <v>80</v>
      </c>
      <c r="B92" s="76"/>
      <c r="C92" s="77"/>
      <c r="D92" s="382">
        <v>14.84</v>
      </c>
      <c r="E92" s="383"/>
      <c r="F92" s="384">
        <v>14.65</v>
      </c>
      <c r="G92" s="385"/>
    </row>
    <row r="93" spans="1:9" ht="12.75" customHeight="1" x14ac:dyDescent="0.2">
      <c r="A93" s="356" t="s">
        <v>81</v>
      </c>
      <c r="B93" s="76"/>
      <c r="C93" s="77"/>
      <c r="D93" s="382">
        <v>18.53</v>
      </c>
      <c r="E93" s="383"/>
      <c r="F93" s="384">
        <v>18.29</v>
      </c>
      <c r="G93" s="385"/>
    </row>
    <row r="94" spans="1:9" x14ac:dyDescent="0.2">
      <c r="A94" s="356" t="s">
        <v>82</v>
      </c>
      <c r="B94" s="76"/>
      <c r="C94" s="77"/>
      <c r="D94" s="382">
        <v>18.670000000000002</v>
      </c>
      <c r="E94" s="383"/>
      <c r="F94" s="384">
        <v>18.43</v>
      </c>
      <c r="G94" s="385"/>
    </row>
    <row r="95" spans="1:9" s="49" customFormat="1" x14ac:dyDescent="0.2">
      <c r="A95" s="69"/>
      <c r="C95" s="78"/>
      <c r="D95" s="78"/>
      <c r="E95" s="78"/>
      <c r="F95" s="78"/>
      <c r="G95" s="79"/>
      <c r="H95" s="2"/>
      <c r="I95" s="2"/>
    </row>
    <row r="96" spans="1:9" ht="12.75" customHeight="1" x14ac:dyDescent="0.2">
      <c r="A96" s="69" t="s">
        <v>83</v>
      </c>
      <c r="B96" s="49"/>
      <c r="C96" s="49"/>
      <c r="D96" s="49"/>
      <c r="E96" s="49"/>
      <c r="F96" s="49"/>
      <c r="G96" s="80"/>
    </row>
    <row r="97" spans="1:9" ht="16.5" customHeight="1" x14ac:dyDescent="0.2">
      <c r="A97" s="69" t="s">
        <v>84</v>
      </c>
      <c r="B97" s="49"/>
      <c r="C97" s="49"/>
      <c r="D97" s="49"/>
      <c r="E97" s="49"/>
      <c r="F97" s="49"/>
      <c r="G97" s="80"/>
    </row>
    <row r="98" spans="1:9" x14ac:dyDescent="0.2">
      <c r="A98" s="69" t="s">
        <v>85</v>
      </c>
      <c r="B98" s="49"/>
      <c r="C98" s="49"/>
      <c r="D98" s="49"/>
      <c r="E98" s="49"/>
      <c r="F98" s="49"/>
      <c r="G98" s="80"/>
    </row>
    <row r="99" spans="1:9" x14ac:dyDescent="0.2">
      <c r="A99" s="69" t="s">
        <v>86</v>
      </c>
      <c r="B99" s="49"/>
      <c r="C99" s="49"/>
      <c r="D99" s="49"/>
      <c r="E99" s="49"/>
      <c r="F99" s="49"/>
      <c r="G99" s="80"/>
    </row>
    <row r="100" spans="1:9" x14ac:dyDescent="0.2">
      <c r="A100" s="69" t="s">
        <v>87</v>
      </c>
      <c r="B100" s="49"/>
      <c r="C100" s="49"/>
      <c r="D100" s="49"/>
      <c r="E100" s="49"/>
      <c r="F100" s="49"/>
      <c r="G100" s="80"/>
      <c r="H100" s="49"/>
      <c r="I100" s="49"/>
    </row>
    <row r="101" spans="1:9" x14ac:dyDescent="0.2">
      <c r="A101" s="69" t="s">
        <v>88</v>
      </c>
      <c r="B101" s="49"/>
      <c r="C101" s="49"/>
      <c r="D101" s="49"/>
      <c r="E101" s="49"/>
      <c r="F101" s="49"/>
      <c r="G101" s="80"/>
    </row>
    <row r="102" spans="1:9" ht="13.5" thickBot="1" x14ac:dyDescent="0.25">
      <c r="A102" s="189" t="s">
        <v>89</v>
      </c>
      <c r="B102" s="81"/>
      <c r="C102" s="81"/>
      <c r="D102" s="82"/>
      <c r="E102" s="81"/>
      <c r="F102" s="81"/>
      <c r="G102" s="83"/>
    </row>
  </sheetData>
  <mergeCells count="28">
    <mergeCell ref="A6:G6"/>
    <mergeCell ref="A7:G7"/>
    <mergeCell ref="A9:G9"/>
    <mergeCell ref="A84:C84"/>
    <mergeCell ref="D84:E84"/>
    <mergeCell ref="F84:G84"/>
    <mergeCell ref="D85:E85"/>
    <mergeCell ref="F85:G85"/>
    <mergeCell ref="D86:E86"/>
    <mergeCell ref="F86:G86"/>
    <mergeCell ref="D87:E87"/>
    <mergeCell ref="F87:G87"/>
    <mergeCell ref="A4:I4"/>
    <mergeCell ref="A5:I5"/>
    <mergeCell ref="D94:E94"/>
    <mergeCell ref="F94:G94"/>
    <mergeCell ref="D91:E91"/>
    <mergeCell ref="F91:G91"/>
    <mergeCell ref="D92:E92"/>
    <mergeCell ref="F92:G92"/>
    <mergeCell ref="D93:E93"/>
    <mergeCell ref="F93:G93"/>
    <mergeCell ref="D88:E88"/>
    <mergeCell ref="F88:G88"/>
    <mergeCell ref="D89:E89"/>
    <mergeCell ref="F89:G89"/>
    <mergeCell ref="D90:E90"/>
    <mergeCell ref="F90:G90"/>
  </mergeCells>
  <pageMargins left="1.968503937007874E-2" right="0.74803149606299213" top="1.968503937007874E-2" bottom="1.968503937007874E-2" header="0.51181102362204722" footer="0.51181102362204722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5"/>
  <sheetViews>
    <sheetView zoomScaleNormal="100" zoomScaleSheetLayoutView="90" workbookViewId="0">
      <pane ySplit="4" topLeftCell="A56" activePane="bottomLeft" state="frozen"/>
      <selection activeCell="B9" sqref="B9"/>
      <selection pane="bottomLeft" activeCell="D48" sqref="D48:E48"/>
    </sheetView>
  </sheetViews>
  <sheetFormatPr defaultColWidth="9.140625" defaultRowHeight="12.75" x14ac:dyDescent="0.2"/>
  <cols>
    <col min="1" max="1" width="59.42578125" style="1" customWidth="1"/>
    <col min="2" max="2" width="25" style="1" customWidth="1"/>
    <col min="3" max="3" width="15.28515625" style="1" customWidth="1"/>
    <col min="4" max="4" width="16.7109375" style="1" customWidth="1"/>
    <col min="5" max="6" width="19.28515625" style="1" customWidth="1"/>
    <col min="7" max="7" width="14.5703125" style="133" bestFit="1" customWidth="1"/>
    <col min="8" max="16384" width="9.140625" style="1"/>
  </cols>
  <sheetData>
    <row r="1" spans="1:9" ht="15" customHeight="1" x14ac:dyDescent="0.2">
      <c r="A1" s="361" t="s">
        <v>383</v>
      </c>
      <c r="B1" s="467" t="s">
        <v>384</v>
      </c>
      <c r="C1" s="467"/>
      <c r="D1" s="467"/>
      <c r="E1" s="467"/>
      <c r="F1" s="373" t="s">
        <v>364</v>
      </c>
      <c r="G1" s="373"/>
      <c r="H1" s="373"/>
      <c r="I1" s="373"/>
    </row>
    <row r="2" spans="1:9" ht="15" x14ac:dyDescent="0.2">
      <c r="A2" s="361" t="s">
        <v>360</v>
      </c>
      <c r="B2" s="396" t="s">
        <v>361</v>
      </c>
      <c r="C2" s="396"/>
      <c r="D2" s="373"/>
      <c r="E2" s="373"/>
      <c r="F2" s="373" t="s">
        <v>385</v>
      </c>
      <c r="G2" s="373"/>
      <c r="H2" s="373"/>
      <c r="I2" s="373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ht="21" customHeight="1" x14ac:dyDescent="0.25">
      <c r="A4" s="381"/>
      <c r="B4" s="381"/>
      <c r="C4" s="381"/>
      <c r="D4" s="381"/>
      <c r="E4" s="381"/>
      <c r="F4" s="381"/>
      <c r="G4" s="381"/>
      <c r="H4" s="381"/>
      <c r="I4" s="381"/>
    </row>
    <row r="5" spans="1:9" s="4" customFormat="1" ht="129.75" customHeight="1" thickBot="1" x14ac:dyDescent="0.3">
      <c r="A5" s="381"/>
      <c r="B5" s="381"/>
      <c r="C5" s="381"/>
      <c r="D5" s="381"/>
      <c r="E5" s="381"/>
      <c r="F5" s="381"/>
      <c r="G5" s="381"/>
      <c r="H5" s="381"/>
      <c r="I5" s="381"/>
    </row>
    <row r="6" spans="1:9" s="49" customFormat="1" ht="13.5" thickBot="1" x14ac:dyDescent="0.25">
      <c r="A6" s="386" t="s">
        <v>125</v>
      </c>
      <c r="B6" s="387"/>
      <c r="C6" s="387"/>
      <c r="D6" s="387"/>
      <c r="E6" s="387"/>
      <c r="F6" s="387"/>
      <c r="G6" s="388"/>
      <c r="H6" s="1"/>
      <c r="I6" s="1"/>
    </row>
    <row r="7" spans="1:9" s="49" customFormat="1" x14ac:dyDescent="0.2">
      <c r="A7" s="386" t="s">
        <v>90</v>
      </c>
      <c r="B7" s="387"/>
      <c r="C7" s="387"/>
      <c r="D7" s="387"/>
      <c r="E7" s="387"/>
      <c r="F7" s="387"/>
      <c r="G7" s="388"/>
      <c r="H7" s="1"/>
      <c r="I7" s="1"/>
    </row>
    <row r="8" spans="1:9" s="49" customFormat="1" ht="13.5" thickBot="1" x14ac:dyDescent="0.25">
      <c r="A8" s="85"/>
      <c r="B8" s="283"/>
      <c r="C8" s="4"/>
      <c r="D8" s="4"/>
      <c r="E8" s="4"/>
      <c r="F8" s="4"/>
      <c r="G8" s="87"/>
      <c r="H8" s="1"/>
      <c r="I8" s="1"/>
    </row>
    <row r="9" spans="1:9" s="2" customFormat="1" x14ac:dyDescent="0.2">
      <c r="A9" s="386" t="s">
        <v>202</v>
      </c>
      <c r="B9" s="387"/>
      <c r="C9" s="387"/>
      <c r="D9" s="387"/>
      <c r="E9" s="387"/>
      <c r="F9" s="387"/>
      <c r="G9" s="388"/>
      <c r="H9" s="1"/>
      <c r="I9" s="1"/>
    </row>
    <row r="10" spans="1:9" s="49" customFormat="1" ht="13.5" thickBot="1" x14ac:dyDescent="0.25">
      <c r="A10" s="422"/>
      <c r="B10" s="423"/>
      <c r="C10" s="423"/>
      <c r="D10" s="423"/>
      <c r="E10" s="423"/>
      <c r="F10" s="424"/>
      <c r="G10" s="425"/>
      <c r="H10" s="4"/>
      <c r="I10" s="4"/>
    </row>
    <row r="11" spans="1:9" s="2" customFormat="1" ht="26.25" thickBot="1" x14ac:dyDescent="0.25">
      <c r="A11" s="9" t="s">
        <v>3</v>
      </c>
      <c r="B11" s="10" t="s">
        <v>4</v>
      </c>
      <c r="C11" s="11" t="s">
        <v>92</v>
      </c>
      <c r="D11" s="12" t="s">
        <v>6</v>
      </c>
      <c r="E11" s="13" t="s">
        <v>7</v>
      </c>
      <c r="F11" s="88" t="s">
        <v>8</v>
      </c>
      <c r="G11" s="194" t="s">
        <v>9</v>
      </c>
      <c r="H11" s="49"/>
      <c r="I11" s="49"/>
    </row>
    <row r="12" spans="1:9" s="49" customFormat="1" x14ac:dyDescent="0.2">
      <c r="A12" s="89" t="s">
        <v>53</v>
      </c>
      <c r="B12" s="284"/>
      <c r="C12" s="91"/>
      <c r="D12" s="92"/>
      <c r="E12" s="93"/>
      <c r="F12" s="94"/>
      <c r="G12" s="95"/>
    </row>
    <row r="13" spans="1:9" s="2" customFormat="1" x14ac:dyDescent="0.2">
      <c r="A13" s="96" t="s">
        <v>203</v>
      </c>
      <c r="B13" s="285"/>
      <c r="C13" s="98"/>
      <c r="D13" s="99"/>
      <c r="E13" s="34" t="s">
        <v>51</v>
      </c>
      <c r="F13" s="35" t="s">
        <v>51</v>
      </c>
      <c r="G13" s="36"/>
      <c r="H13" s="49"/>
      <c r="I13" s="49"/>
    </row>
    <row r="14" spans="1:9" s="49" customFormat="1" x14ac:dyDescent="0.2">
      <c r="A14" s="45" t="s">
        <v>49</v>
      </c>
      <c r="B14" s="41"/>
      <c r="C14" s="42"/>
      <c r="D14" s="29"/>
      <c r="E14" s="34" t="s">
        <v>51</v>
      </c>
      <c r="F14" s="35" t="s">
        <v>51</v>
      </c>
      <c r="G14" s="36"/>
      <c r="H14" s="2"/>
      <c r="I14" s="2"/>
    </row>
    <row r="15" spans="1:9" s="2" customFormat="1" x14ac:dyDescent="0.2">
      <c r="A15" s="50" t="s">
        <v>204</v>
      </c>
      <c r="B15" s="23"/>
      <c r="C15" s="23"/>
      <c r="D15" s="48"/>
      <c r="E15" s="34" t="s">
        <v>51</v>
      </c>
      <c r="F15" s="35" t="s">
        <v>51</v>
      </c>
      <c r="G15" s="36"/>
      <c r="H15" s="49"/>
      <c r="I15" s="49"/>
    </row>
    <row r="16" spans="1:9" s="49" customFormat="1" x14ac:dyDescent="0.2">
      <c r="A16" s="45" t="s">
        <v>49</v>
      </c>
      <c r="B16" s="41"/>
      <c r="C16" s="42"/>
      <c r="D16" s="29"/>
      <c r="E16" s="34" t="s">
        <v>51</v>
      </c>
      <c r="F16" s="35" t="s">
        <v>51</v>
      </c>
      <c r="G16" s="36"/>
      <c r="H16" s="2"/>
      <c r="I16" s="2"/>
    </row>
    <row r="17" spans="1:9" s="49" customFormat="1" x14ac:dyDescent="0.2">
      <c r="A17" s="50" t="s">
        <v>205</v>
      </c>
      <c r="B17" s="23"/>
      <c r="C17" s="23"/>
      <c r="D17" s="48"/>
      <c r="E17" s="34" t="s">
        <v>51</v>
      </c>
      <c r="F17" s="35" t="s">
        <v>51</v>
      </c>
      <c r="G17" s="36"/>
    </row>
    <row r="18" spans="1:9" s="49" customFormat="1" x14ac:dyDescent="0.2">
      <c r="A18" s="45" t="s">
        <v>49</v>
      </c>
      <c r="B18" s="41"/>
      <c r="C18" s="42"/>
      <c r="D18" s="29"/>
      <c r="E18" s="34" t="s">
        <v>51</v>
      </c>
      <c r="F18" s="35" t="s">
        <v>51</v>
      </c>
      <c r="G18" s="36"/>
      <c r="H18" s="2"/>
      <c r="I18" s="2"/>
    </row>
    <row r="19" spans="1:9" s="49" customFormat="1" x14ac:dyDescent="0.2">
      <c r="A19" s="50" t="s">
        <v>130</v>
      </c>
      <c r="B19" s="23"/>
      <c r="C19" s="23"/>
      <c r="D19" s="48"/>
      <c r="E19" s="34" t="s">
        <v>51</v>
      </c>
      <c r="F19" s="35" t="s">
        <v>51</v>
      </c>
      <c r="G19" s="36"/>
    </row>
    <row r="20" spans="1:9" s="49" customFormat="1" x14ac:dyDescent="0.2">
      <c r="A20" s="45" t="s">
        <v>49</v>
      </c>
      <c r="B20" s="41"/>
      <c r="C20" s="42"/>
      <c r="D20" s="29"/>
      <c r="E20" s="34" t="s">
        <v>51</v>
      </c>
      <c r="F20" s="35" t="s">
        <v>51</v>
      </c>
      <c r="G20" s="36"/>
      <c r="H20" s="2"/>
      <c r="I20" s="2"/>
    </row>
    <row r="21" spans="1:9" s="49" customFormat="1" ht="14.25" customHeight="1" x14ac:dyDescent="0.2">
      <c r="A21" s="50" t="s">
        <v>52</v>
      </c>
      <c r="B21" s="23"/>
      <c r="C21" s="23"/>
      <c r="D21" s="48"/>
      <c r="E21" s="34" t="s">
        <v>51</v>
      </c>
      <c r="F21" s="35" t="s">
        <v>51</v>
      </c>
      <c r="G21" s="36"/>
    </row>
    <row r="22" spans="1:9" s="49" customFormat="1" ht="14.25" customHeight="1" x14ac:dyDescent="0.2">
      <c r="A22" s="50"/>
      <c r="B22" s="23"/>
      <c r="C22" s="23"/>
      <c r="D22" s="48"/>
      <c r="E22" s="34"/>
      <c r="F22" s="35"/>
      <c r="G22" s="36"/>
    </row>
    <row r="23" spans="1:9" s="2" customFormat="1" x14ac:dyDescent="0.2">
      <c r="A23" s="22" t="s">
        <v>60</v>
      </c>
      <c r="B23" s="23"/>
      <c r="C23" s="23"/>
      <c r="D23" s="48"/>
      <c r="E23" s="34"/>
      <c r="F23" s="35"/>
      <c r="G23" s="36"/>
      <c r="H23" s="49"/>
      <c r="I23" s="49"/>
    </row>
    <row r="24" spans="1:9" s="2" customFormat="1" x14ac:dyDescent="0.2">
      <c r="A24" s="22" t="s">
        <v>52</v>
      </c>
      <c r="B24" s="23"/>
      <c r="C24" s="23"/>
      <c r="D24" s="48"/>
      <c r="E24" s="34" t="s">
        <v>51</v>
      </c>
      <c r="F24" s="35" t="s">
        <v>51</v>
      </c>
      <c r="G24" s="36"/>
      <c r="H24" s="49"/>
      <c r="I24" s="49"/>
    </row>
    <row r="25" spans="1:9" s="49" customFormat="1" ht="14.25" customHeight="1" x14ac:dyDescent="0.2">
      <c r="A25" s="50"/>
      <c r="B25" s="23"/>
      <c r="C25" s="23"/>
      <c r="D25" s="48"/>
      <c r="E25" s="34"/>
      <c r="F25" s="35"/>
      <c r="G25" s="36"/>
    </row>
    <row r="26" spans="1:9" s="49" customFormat="1" x14ac:dyDescent="0.2">
      <c r="A26" s="28" t="s">
        <v>61</v>
      </c>
      <c r="B26" s="24"/>
      <c r="C26" s="24"/>
      <c r="D26" s="286"/>
      <c r="E26" s="25">
        <v>289.89999999999998</v>
      </c>
      <c r="F26" s="30">
        <f>+E26/$E$32</f>
        <v>0.79614423420207059</v>
      </c>
      <c r="G26" s="31"/>
    </row>
    <row r="27" spans="1:9" s="49" customFormat="1" ht="14.25" customHeight="1" x14ac:dyDescent="0.2">
      <c r="A27" s="22" t="s">
        <v>49</v>
      </c>
      <c r="B27" s="23"/>
      <c r="C27" s="23"/>
      <c r="D27" s="34"/>
      <c r="E27" s="37">
        <f>+E26</f>
        <v>289.89999999999998</v>
      </c>
      <c r="F27" s="35">
        <f>F26</f>
        <v>0.79614423420207059</v>
      </c>
      <c r="G27" s="36"/>
    </row>
    <row r="28" spans="1:9" s="49" customFormat="1" ht="14.25" customHeight="1" x14ac:dyDescent="0.2">
      <c r="A28" s="45"/>
      <c r="B28" s="52"/>
      <c r="C28" s="33"/>
      <c r="D28" s="51"/>
      <c r="E28" s="51"/>
      <c r="F28" s="35"/>
      <c r="G28" s="36"/>
      <c r="H28" s="2"/>
      <c r="I28" s="2"/>
    </row>
    <row r="29" spans="1:9" s="49" customFormat="1" ht="14.25" customHeight="1" x14ac:dyDescent="0.2">
      <c r="A29" s="45" t="s">
        <v>62</v>
      </c>
      <c r="B29" s="52"/>
      <c r="C29" s="33"/>
      <c r="D29" s="51"/>
      <c r="E29" s="51"/>
      <c r="F29" s="35"/>
      <c r="G29" s="36"/>
      <c r="H29" s="2"/>
      <c r="I29" s="2"/>
    </row>
    <row r="30" spans="1:9" s="49" customFormat="1" ht="14.25" customHeight="1" x14ac:dyDescent="0.2">
      <c r="A30" s="113" t="s">
        <v>63</v>
      </c>
      <c r="B30" s="114"/>
      <c r="C30" s="115"/>
      <c r="D30" s="116"/>
      <c r="E30" s="287">
        <f>ROUND(+E32-E27,2)</f>
        <v>74.23</v>
      </c>
      <c r="F30" s="30">
        <f>+E30/$E$32</f>
        <v>0.20385576579792933</v>
      </c>
      <c r="G30" s="146"/>
    </row>
    <row r="31" spans="1:9" s="49" customFormat="1" ht="14.25" customHeight="1" thickBot="1" x14ac:dyDescent="0.25">
      <c r="A31" s="58" t="s">
        <v>52</v>
      </c>
      <c r="B31" s="59"/>
      <c r="C31" s="60"/>
      <c r="D31" s="61"/>
      <c r="E31" s="118">
        <f>E30</f>
        <v>74.23</v>
      </c>
      <c r="F31" s="203">
        <f>F30</f>
        <v>0.20385576579792933</v>
      </c>
      <c r="G31" s="368"/>
    </row>
    <row r="32" spans="1:9" s="49" customFormat="1" ht="14.25" customHeight="1" thickBot="1" x14ac:dyDescent="0.25">
      <c r="A32" s="119" t="s">
        <v>64</v>
      </c>
      <c r="B32" s="120"/>
      <c r="C32" s="121"/>
      <c r="D32" s="122"/>
      <c r="E32" s="123">
        <v>364.13</v>
      </c>
      <c r="F32" s="124">
        <f>+F27+F31</f>
        <v>0.99999999999999989</v>
      </c>
      <c r="G32" s="125"/>
    </row>
    <row r="33" spans="1:7" s="49" customFormat="1" ht="14.25" customHeight="1" x14ac:dyDescent="0.2">
      <c r="A33" s="69"/>
      <c r="C33" s="417"/>
      <c r="D33" s="417"/>
      <c r="E33" s="417"/>
      <c r="F33" s="417"/>
      <c r="G33" s="418"/>
    </row>
    <row r="34" spans="1:7" s="49" customFormat="1" ht="14.25" customHeight="1" x14ac:dyDescent="0.2">
      <c r="A34" s="69"/>
      <c r="C34" s="417"/>
      <c r="D34" s="417"/>
      <c r="E34" s="417"/>
      <c r="F34" s="417"/>
      <c r="G34" s="418"/>
    </row>
    <row r="35" spans="1:7" s="49" customFormat="1" ht="14.25" customHeight="1" x14ac:dyDescent="0.2">
      <c r="A35" s="73" t="s">
        <v>66</v>
      </c>
      <c r="B35" s="70"/>
      <c r="C35" s="417"/>
      <c r="D35" s="417"/>
      <c r="E35" s="417"/>
      <c r="F35" s="417"/>
      <c r="G35" s="418"/>
    </row>
    <row r="36" spans="1:7" s="49" customFormat="1" ht="14.25" customHeight="1" x14ac:dyDescent="0.2">
      <c r="A36" s="401" t="s">
        <v>67</v>
      </c>
      <c r="B36" s="402"/>
      <c r="C36" s="402"/>
      <c r="D36" s="402"/>
      <c r="E36" s="402"/>
      <c r="F36" s="402"/>
      <c r="G36" s="419"/>
    </row>
    <row r="37" spans="1:7" s="49" customFormat="1" ht="14.25" customHeight="1" x14ac:dyDescent="0.2">
      <c r="A37" s="69" t="s">
        <v>108</v>
      </c>
      <c r="C37" s="417"/>
      <c r="D37" s="417"/>
      <c r="E37" s="417"/>
      <c r="F37" s="417"/>
      <c r="G37" s="418"/>
    </row>
    <row r="38" spans="1:7" s="49" customFormat="1" ht="14.25" customHeight="1" x14ac:dyDescent="0.2">
      <c r="A38" s="420" t="s">
        <v>70</v>
      </c>
      <c r="B38" s="421"/>
      <c r="C38" s="126"/>
      <c r="D38" s="393" t="s">
        <v>71</v>
      </c>
      <c r="E38" s="394"/>
      <c r="F38" s="393" t="s">
        <v>72</v>
      </c>
      <c r="G38" s="395"/>
    </row>
    <row r="39" spans="1:7" s="49" customFormat="1" ht="14.25" customHeight="1" x14ac:dyDescent="0.2">
      <c r="A39" s="426" t="s">
        <v>73</v>
      </c>
      <c r="B39" s="427" t="e">
        <v>#N/A</v>
      </c>
      <c r="C39" s="288"/>
      <c r="D39" s="413">
        <v>1155.2175999999999</v>
      </c>
      <c r="E39" s="472"/>
      <c r="F39" s="413">
        <v>1122.2687000000001</v>
      </c>
      <c r="G39" s="414"/>
    </row>
    <row r="40" spans="1:7" s="49" customFormat="1" ht="14.25" customHeight="1" x14ac:dyDescent="0.2">
      <c r="A40" s="426" t="s">
        <v>109</v>
      </c>
      <c r="B40" s="427" t="e">
        <v>#N/A</v>
      </c>
      <c r="C40" s="288"/>
      <c r="D40" s="413">
        <v>1001.0072</v>
      </c>
      <c r="E40" s="472"/>
      <c r="F40" s="413">
        <v>1000.9964</v>
      </c>
      <c r="G40" s="414"/>
    </row>
    <row r="41" spans="1:7" s="49" customFormat="1" ht="14.25" customHeight="1" x14ac:dyDescent="0.2">
      <c r="A41" s="426" t="s">
        <v>110</v>
      </c>
      <c r="B41" s="427" t="e">
        <v>#N/A</v>
      </c>
      <c r="C41" s="288"/>
      <c r="D41" s="413">
        <v>1001.5248</v>
      </c>
      <c r="E41" s="472"/>
      <c r="F41" s="413">
        <v>1001.5272</v>
      </c>
      <c r="G41" s="414"/>
    </row>
    <row r="42" spans="1:7" s="49" customFormat="1" ht="14.25" customHeight="1" x14ac:dyDescent="0.2">
      <c r="A42" s="426" t="s">
        <v>111</v>
      </c>
      <c r="B42" s="427" t="e">
        <v>#N/A</v>
      </c>
      <c r="C42" s="288"/>
      <c r="D42" s="413">
        <v>1001.5185</v>
      </c>
      <c r="E42" s="472"/>
      <c r="F42" s="413">
        <v>1001.5065</v>
      </c>
      <c r="G42" s="414"/>
    </row>
    <row r="43" spans="1:7" s="49" customFormat="1" ht="14.25" customHeight="1" x14ac:dyDescent="0.2">
      <c r="A43" s="426" t="s">
        <v>75</v>
      </c>
      <c r="B43" s="427" t="e">
        <v>#N/A</v>
      </c>
      <c r="C43" s="288"/>
      <c r="D43" s="413">
        <v>1006.4646</v>
      </c>
      <c r="E43" s="472"/>
      <c r="F43" s="413">
        <v>1005.3833</v>
      </c>
      <c r="G43" s="414"/>
    </row>
    <row r="44" spans="1:7" s="49" customFormat="1" ht="14.25" customHeight="1" x14ac:dyDescent="0.2">
      <c r="A44" s="426" t="s">
        <v>78</v>
      </c>
      <c r="B44" s="427" t="e">
        <v>#N/A</v>
      </c>
      <c r="C44" s="288"/>
      <c r="D44" s="413">
        <v>1159.1062999999999</v>
      </c>
      <c r="E44" s="472"/>
      <c r="F44" s="413">
        <v>1125.8988999999999</v>
      </c>
      <c r="G44" s="414"/>
    </row>
    <row r="45" spans="1:7" s="49" customFormat="1" ht="14.25" customHeight="1" x14ac:dyDescent="0.2">
      <c r="A45" s="354" t="s">
        <v>112</v>
      </c>
      <c r="B45" s="355"/>
      <c r="C45" s="288"/>
      <c r="D45" s="413">
        <v>1000.9982</v>
      </c>
      <c r="E45" s="472"/>
      <c r="F45" s="413">
        <v>1000.9948000000001</v>
      </c>
      <c r="G45" s="414"/>
    </row>
    <row r="46" spans="1:7" s="49" customFormat="1" ht="14.25" customHeight="1" x14ac:dyDescent="0.2">
      <c r="A46" s="354" t="s">
        <v>113</v>
      </c>
      <c r="B46" s="355"/>
      <c r="C46" s="288"/>
      <c r="D46" s="413">
        <v>0</v>
      </c>
      <c r="E46" s="472"/>
      <c r="F46" s="413">
        <v>0</v>
      </c>
      <c r="G46" s="414"/>
    </row>
    <row r="47" spans="1:7" s="49" customFormat="1" ht="14.25" customHeight="1" x14ac:dyDescent="0.2">
      <c r="A47" s="354" t="s">
        <v>114</v>
      </c>
      <c r="B47" s="355"/>
      <c r="C47" s="288"/>
      <c r="D47" s="413">
        <v>0</v>
      </c>
      <c r="E47" s="472"/>
      <c r="F47" s="413">
        <v>0</v>
      </c>
      <c r="G47" s="414"/>
    </row>
    <row r="48" spans="1:7" s="49" customFormat="1" ht="14.25" customHeight="1" x14ac:dyDescent="0.2">
      <c r="A48" s="354" t="s">
        <v>80</v>
      </c>
      <c r="B48" s="355"/>
      <c r="C48" s="288"/>
      <c r="D48" s="413">
        <v>1006.6405</v>
      </c>
      <c r="E48" s="472"/>
      <c r="F48" s="413">
        <v>1005.46</v>
      </c>
      <c r="G48" s="414"/>
    </row>
    <row r="49" spans="1:9" s="49" customFormat="1" ht="14.25" customHeight="1" x14ac:dyDescent="0.2">
      <c r="A49" s="354" t="s">
        <v>206</v>
      </c>
      <c r="B49" s="355"/>
      <c r="C49" s="288"/>
      <c r="D49" s="413">
        <v>1064.7231999999999</v>
      </c>
      <c r="E49" s="472"/>
      <c r="F49" s="413">
        <v>1032.952</v>
      </c>
      <c r="G49" s="414"/>
    </row>
    <row r="50" spans="1:9" s="49" customFormat="1" ht="14.25" customHeight="1" x14ac:dyDescent="0.2">
      <c r="A50" s="354" t="s">
        <v>207</v>
      </c>
      <c r="B50" s="355"/>
      <c r="C50" s="288"/>
      <c r="D50" s="413">
        <v>1063.3837000000001</v>
      </c>
      <c r="E50" s="472"/>
      <c r="F50" s="413">
        <v>1033.07</v>
      </c>
      <c r="G50" s="414"/>
    </row>
    <row r="51" spans="1:9" s="49" customFormat="1" ht="14.25" customHeight="1" x14ac:dyDescent="0.2">
      <c r="A51" s="354" t="s">
        <v>208</v>
      </c>
      <c r="B51" s="355"/>
      <c r="C51" s="288"/>
      <c r="D51" s="413">
        <v>1064.2701999999999</v>
      </c>
      <c r="E51" s="472"/>
      <c r="F51" s="413">
        <v>1033.4122</v>
      </c>
      <c r="G51" s="414"/>
    </row>
    <row r="52" spans="1:9" s="2" customFormat="1" ht="14.25" customHeight="1" x14ac:dyDescent="0.2">
      <c r="A52" s="354" t="s">
        <v>209</v>
      </c>
      <c r="B52" s="355"/>
      <c r="C52" s="288"/>
      <c r="D52" s="413">
        <v>1064.7805000000001</v>
      </c>
      <c r="E52" s="472"/>
      <c r="F52" s="413">
        <v>1034.7642000000001</v>
      </c>
      <c r="G52" s="414"/>
      <c r="H52" s="49"/>
      <c r="I52" s="49"/>
    </row>
    <row r="53" spans="1:9" s="2" customFormat="1" ht="14.25" customHeight="1" x14ac:dyDescent="0.2">
      <c r="A53" s="129"/>
      <c r="B53" s="370"/>
      <c r="C53" s="352"/>
      <c r="D53" s="352"/>
      <c r="E53" s="352"/>
      <c r="F53" s="352"/>
      <c r="G53" s="353"/>
      <c r="H53" s="49"/>
      <c r="I53" s="49"/>
    </row>
    <row r="54" spans="1:9" s="49" customFormat="1" ht="14.25" customHeight="1" x14ac:dyDescent="0.2">
      <c r="A54" s="69" t="s">
        <v>115</v>
      </c>
      <c r="C54" s="415"/>
      <c r="D54" s="415"/>
      <c r="E54" s="415"/>
      <c r="F54" s="415"/>
      <c r="G54" s="416"/>
    </row>
    <row r="55" spans="1:9" s="2" customFormat="1" ht="14.25" customHeight="1" x14ac:dyDescent="0.2">
      <c r="A55" s="406" t="s">
        <v>116</v>
      </c>
      <c r="B55" s="407"/>
      <c r="C55" s="225"/>
      <c r="D55" s="408" t="s">
        <v>117</v>
      </c>
      <c r="E55" s="409"/>
      <c r="F55" s="408" t="s">
        <v>118</v>
      </c>
      <c r="G55" s="410"/>
      <c r="H55" s="49"/>
      <c r="I55" s="49"/>
    </row>
    <row r="56" spans="1:9" s="2" customFormat="1" ht="14.25" customHeight="1" x14ac:dyDescent="0.2">
      <c r="A56" s="426" t="s">
        <v>109</v>
      </c>
      <c r="B56" s="427" t="e">
        <v>#N/A</v>
      </c>
      <c r="C56" s="226"/>
      <c r="D56" s="447">
        <v>27.904500000000013</v>
      </c>
      <c r="E56" s="448"/>
      <c r="F56" s="447">
        <v>27.904500000000013</v>
      </c>
      <c r="G56" s="449"/>
      <c r="H56" s="49"/>
      <c r="I56" s="49"/>
    </row>
    <row r="57" spans="1:9" s="2" customFormat="1" ht="14.25" customHeight="1" x14ac:dyDescent="0.2">
      <c r="A57" s="426" t="s">
        <v>110</v>
      </c>
      <c r="B57" s="427" t="e">
        <v>#N/A</v>
      </c>
      <c r="C57" s="226"/>
      <c r="D57" s="447">
        <v>28.326700000000002</v>
      </c>
      <c r="E57" s="448"/>
      <c r="F57" s="447">
        <v>28.326700000000002</v>
      </c>
      <c r="G57" s="449"/>
    </row>
    <row r="58" spans="1:9" s="2" customFormat="1" ht="14.25" customHeight="1" x14ac:dyDescent="0.2">
      <c r="A58" s="426" t="s">
        <v>111</v>
      </c>
      <c r="B58" s="427" t="e">
        <v>#N/A</v>
      </c>
      <c r="C58" s="226"/>
      <c r="D58" s="447">
        <v>28.978200000000001</v>
      </c>
      <c r="E58" s="448"/>
      <c r="F58" s="447">
        <v>28.978200000000001</v>
      </c>
      <c r="G58" s="449"/>
    </row>
    <row r="59" spans="1:9" s="2" customFormat="1" ht="14.25" customHeight="1" x14ac:dyDescent="0.2">
      <c r="A59" s="426" t="s">
        <v>75</v>
      </c>
      <c r="B59" s="427" t="e">
        <v>#N/A</v>
      </c>
      <c r="C59" s="226"/>
      <c r="D59" s="447">
        <v>27.852003470000003</v>
      </c>
      <c r="E59" s="448"/>
      <c r="F59" s="447">
        <v>27.852003470000003</v>
      </c>
      <c r="G59" s="449"/>
      <c r="H59" s="49"/>
      <c r="I59" s="49"/>
    </row>
    <row r="60" spans="1:9" s="2" customFormat="1" ht="14.25" customHeight="1" x14ac:dyDescent="0.2">
      <c r="A60" s="426" t="s">
        <v>112</v>
      </c>
      <c r="B60" s="427" t="e">
        <v>#N/A</v>
      </c>
      <c r="C60" s="226"/>
      <c r="D60" s="447">
        <v>0.70110000000000006</v>
      </c>
      <c r="E60" s="448"/>
      <c r="F60" s="447">
        <v>0.70110000000000006</v>
      </c>
      <c r="G60" s="449"/>
    </row>
    <row r="61" spans="1:9" s="2" customFormat="1" ht="14.25" customHeight="1" x14ac:dyDescent="0.2">
      <c r="A61" s="426" t="s">
        <v>113</v>
      </c>
      <c r="B61" s="427" t="e">
        <v>#N/A</v>
      </c>
      <c r="C61" s="226"/>
      <c r="D61" s="447">
        <v>0</v>
      </c>
      <c r="E61" s="448"/>
      <c r="F61" s="447">
        <v>0</v>
      </c>
      <c r="G61" s="449"/>
    </row>
    <row r="62" spans="1:9" s="2" customFormat="1" ht="14.25" customHeight="1" x14ac:dyDescent="0.2">
      <c r="A62" s="426" t="s">
        <v>114</v>
      </c>
      <c r="B62" s="427" t="e">
        <v>#N/A</v>
      </c>
      <c r="C62" s="226"/>
      <c r="D62" s="447">
        <v>0</v>
      </c>
      <c r="E62" s="448"/>
      <c r="F62" s="447">
        <v>0</v>
      </c>
      <c r="G62" s="449"/>
    </row>
    <row r="63" spans="1:9" s="2" customFormat="1" ht="14.25" customHeight="1" x14ac:dyDescent="0.2">
      <c r="A63" s="426" t="s">
        <v>80</v>
      </c>
      <c r="B63" s="427" t="e">
        <v>#N/A</v>
      </c>
      <c r="C63" s="226"/>
      <c r="D63" s="447">
        <v>28.1720924</v>
      </c>
      <c r="E63" s="448"/>
      <c r="F63" s="447">
        <v>28.1720924</v>
      </c>
      <c r="G63" s="449"/>
    </row>
    <row r="64" spans="1:9" s="2" customFormat="1" ht="14.25" customHeight="1" x14ac:dyDescent="0.2">
      <c r="A64" s="69" t="s">
        <v>119</v>
      </c>
      <c r="B64" s="289"/>
      <c r="C64" s="470"/>
      <c r="D64" s="470"/>
      <c r="E64" s="470"/>
      <c r="F64" s="470"/>
      <c r="G64" s="471"/>
    </row>
    <row r="65" spans="1:9" s="2" customFormat="1" ht="14.25" customHeight="1" x14ac:dyDescent="0.2">
      <c r="A65" s="69" t="s">
        <v>120</v>
      </c>
      <c r="B65" s="289"/>
      <c r="C65" s="470"/>
      <c r="D65" s="470"/>
      <c r="E65" s="470"/>
      <c r="F65" s="470"/>
      <c r="G65" s="471"/>
    </row>
    <row r="66" spans="1:9" s="2" customFormat="1" x14ac:dyDescent="0.2">
      <c r="A66" s="69" t="s">
        <v>121</v>
      </c>
      <c r="B66" s="289"/>
      <c r="C66" s="470"/>
      <c r="D66" s="470"/>
      <c r="E66" s="470"/>
      <c r="F66" s="470"/>
      <c r="G66" s="471"/>
    </row>
    <row r="67" spans="1:9" s="2" customFormat="1" x14ac:dyDescent="0.2">
      <c r="A67" s="69" t="s">
        <v>122</v>
      </c>
      <c r="B67" s="289"/>
      <c r="C67" s="470"/>
      <c r="D67" s="470"/>
      <c r="E67" s="470"/>
      <c r="F67" s="470"/>
      <c r="G67" s="471"/>
    </row>
    <row r="68" spans="1:9" s="2" customFormat="1" x14ac:dyDescent="0.2">
      <c r="A68" s="69" t="s">
        <v>123</v>
      </c>
      <c r="B68" s="289"/>
      <c r="C68" s="470"/>
      <c r="D68" s="470"/>
      <c r="E68" s="470"/>
      <c r="F68" s="470"/>
      <c r="G68" s="471"/>
    </row>
    <row r="69" spans="1:9" s="2" customFormat="1" x14ac:dyDescent="0.2">
      <c r="A69" s="69" t="s">
        <v>210</v>
      </c>
      <c r="B69" s="49"/>
      <c r="C69" s="397"/>
      <c r="D69" s="397"/>
      <c r="E69" s="397"/>
      <c r="F69" s="397"/>
      <c r="G69" s="398"/>
    </row>
    <row r="70" spans="1:9" s="2" customFormat="1" ht="13.5" thickBot="1" x14ac:dyDescent="0.25">
      <c r="A70" s="189"/>
      <c r="B70" s="290"/>
      <c r="C70" s="468"/>
      <c r="D70" s="468"/>
      <c r="E70" s="468"/>
      <c r="F70" s="468"/>
      <c r="G70" s="469"/>
    </row>
    <row r="71" spans="1:9" x14ac:dyDescent="0.2">
      <c r="A71" s="2"/>
      <c r="B71" s="2"/>
      <c r="C71" s="2"/>
      <c r="D71" s="2"/>
      <c r="E71" s="2"/>
      <c r="F71" s="2"/>
      <c r="G71" s="372"/>
      <c r="H71" s="2"/>
      <c r="I71" s="2"/>
    </row>
    <row r="72" spans="1:9" x14ac:dyDescent="0.2">
      <c r="A72" s="2"/>
      <c r="B72" s="2"/>
      <c r="C72" s="2"/>
      <c r="D72" s="2"/>
      <c r="E72" s="2"/>
      <c r="F72" s="2"/>
      <c r="G72" s="37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37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37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372"/>
      <c r="H75" s="2"/>
      <c r="I75" s="2"/>
    </row>
  </sheetData>
  <mergeCells count="97">
    <mergeCell ref="C37:D37"/>
    <mergeCell ref="E37:G37"/>
    <mergeCell ref="A6:G6"/>
    <mergeCell ref="A7:G7"/>
    <mergeCell ref="A9:G9"/>
    <mergeCell ref="A10:G10"/>
    <mergeCell ref="C33:D33"/>
    <mergeCell ref="E33:G33"/>
    <mergeCell ref="C34:D34"/>
    <mergeCell ref="E34:G34"/>
    <mergeCell ref="C35:D35"/>
    <mergeCell ref="E35:G35"/>
    <mergeCell ref="A36:G36"/>
    <mergeCell ref="A38:B38"/>
    <mergeCell ref="D38:E38"/>
    <mergeCell ref="F38:G38"/>
    <mergeCell ref="A39:B39"/>
    <mergeCell ref="D39:E39"/>
    <mergeCell ref="F39:G39"/>
    <mergeCell ref="A40:B40"/>
    <mergeCell ref="D40:E40"/>
    <mergeCell ref="F40:G40"/>
    <mergeCell ref="A41:B41"/>
    <mergeCell ref="D41:E41"/>
    <mergeCell ref="F41:G41"/>
    <mergeCell ref="D46:E46"/>
    <mergeCell ref="F46:G46"/>
    <mergeCell ref="A42:B42"/>
    <mergeCell ref="D42:E42"/>
    <mergeCell ref="F42:G42"/>
    <mergeCell ref="A43:B43"/>
    <mergeCell ref="D43:E43"/>
    <mergeCell ref="F43:G43"/>
    <mergeCell ref="A44:B44"/>
    <mergeCell ref="D44:E44"/>
    <mergeCell ref="F44:G44"/>
    <mergeCell ref="D45:E45"/>
    <mergeCell ref="F45:G45"/>
    <mergeCell ref="D47:E47"/>
    <mergeCell ref="F47:G47"/>
    <mergeCell ref="D48:E48"/>
    <mergeCell ref="F48:G48"/>
    <mergeCell ref="D49:E49"/>
    <mergeCell ref="F49:G49"/>
    <mergeCell ref="A56:B56"/>
    <mergeCell ref="D56:E56"/>
    <mergeCell ref="F56:G56"/>
    <mergeCell ref="D50:E50"/>
    <mergeCell ref="F50:G50"/>
    <mergeCell ref="D51:E51"/>
    <mergeCell ref="F51:G51"/>
    <mergeCell ref="D52:E52"/>
    <mergeCell ref="F52:G52"/>
    <mergeCell ref="C54:D54"/>
    <mergeCell ref="E54:G54"/>
    <mergeCell ref="A55:B55"/>
    <mergeCell ref="D55:E55"/>
    <mergeCell ref="F55:G55"/>
    <mergeCell ref="A57:B57"/>
    <mergeCell ref="D57:E57"/>
    <mergeCell ref="F57:G57"/>
    <mergeCell ref="A58:B58"/>
    <mergeCell ref="D58:E58"/>
    <mergeCell ref="F58:G58"/>
    <mergeCell ref="F63:G63"/>
    <mergeCell ref="C64:D64"/>
    <mergeCell ref="E64:G64"/>
    <mergeCell ref="A59:B59"/>
    <mergeCell ref="D59:E59"/>
    <mergeCell ref="F59:G59"/>
    <mergeCell ref="A60:B60"/>
    <mergeCell ref="D60:E60"/>
    <mergeCell ref="F60:G60"/>
    <mergeCell ref="C70:D70"/>
    <mergeCell ref="E70:G70"/>
    <mergeCell ref="C66:D66"/>
    <mergeCell ref="E66:G66"/>
    <mergeCell ref="C67:D67"/>
    <mergeCell ref="E67:G67"/>
    <mergeCell ref="C68:D68"/>
    <mergeCell ref="E68:G68"/>
    <mergeCell ref="A4:I4"/>
    <mergeCell ref="A5:I5"/>
    <mergeCell ref="B1:E1"/>
    <mergeCell ref="B2:C2"/>
    <mergeCell ref="C69:D69"/>
    <mergeCell ref="E69:G69"/>
    <mergeCell ref="C65:D65"/>
    <mergeCell ref="E65:G65"/>
    <mergeCell ref="A61:B61"/>
    <mergeCell ref="D61:E61"/>
    <mergeCell ref="F61:G61"/>
    <mergeCell ref="A62:B62"/>
    <mergeCell ref="D62:E62"/>
    <mergeCell ref="F62:G62"/>
    <mergeCell ref="A63:B63"/>
    <mergeCell ref="D63:E63"/>
  </mergeCells>
  <pageMargins left="3.937007874015748E-2" right="0.74803149606299213" top="3.937007874015748E-2" bottom="3.937007874015748E-2" header="0.51181102362204722" footer="0.51181102362204722"/>
  <pageSetup paperSize="9" scale="4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topLeftCell="A31" workbookViewId="0">
      <selection activeCell="B29" sqref="B29"/>
    </sheetView>
  </sheetViews>
  <sheetFormatPr defaultColWidth="8.85546875" defaultRowHeight="13.5" x14ac:dyDescent="0.25"/>
  <cols>
    <col min="1" max="1" width="28.85546875" style="296" customWidth="1"/>
    <col min="2" max="2" width="61.42578125" style="296" bestFit="1" customWidth="1"/>
    <col min="3" max="3" width="15" style="296" customWidth="1"/>
    <col min="4" max="5" width="17.85546875" style="296" bestFit="1" customWidth="1"/>
    <col min="6" max="6" width="16.7109375" style="296" customWidth="1"/>
    <col min="7" max="7" width="16.5703125" style="296" bestFit="1" customWidth="1"/>
    <col min="8" max="8" width="24.7109375" style="296" bestFit="1" customWidth="1"/>
    <col min="9" max="9" width="14.140625" style="296" customWidth="1"/>
    <col min="10" max="10" width="23.7109375" style="296" bestFit="1" customWidth="1"/>
    <col min="11" max="11" width="12.5703125" style="296" bestFit="1" customWidth="1"/>
    <col min="12" max="256" width="8.85546875" style="296"/>
    <col min="257" max="257" width="28.85546875" style="296" customWidth="1"/>
    <col min="258" max="258" width="61.42578125" style="296" bestFit="1" customWidth="1"/>
    <col min="259" max="259" width="15" style="296" customWidth="1"/>
    <col min="260" max="261" width="17.85546875" style="296" bestFit="1" customWidth="1"/>
    <col min="262" max="262" width="16.7109375" style="296" customWidth="1"/>
    <col min="263" max="263" width="16.5703125" style="296" bestFit="1" customWidth="1"/>
    <col min="264" max="264" width="24.7109375" style="296" bestFit="1" customWidth="1"/>
    <col min="265" max="265" width="14.140625" style="296" customWidth="1"/>
    <col min="266" max="266" width="23.7109375" style="296" bestFit="1" customWidth="1"/>
    <col min="267" max="267" width="12.5703125" style="296" bestFit="1" customWidth="1"/>
    <col min="268" max="512" width="8.85546875" style="296"/>
    <col min="513" max="513" width="28.85546875" style="296" customWidth="1"/>
    <col min="514" max="514" width="61.42578125" style="296" bestFit="1" customWidth="1"/>
    <col min="515" max="515" width="15" style="296" customWidth="1"/>
    <col min="516" max="517" width="17.85546875" style="296" bestFit="1" customWidth="1"/>
    <col min="518" max="518" width="16.7109375" style="296" customWidth="1"/>
    <col min="519" max="519" width="16.5703125" style="296" bestFit="1" customWidth="1"/>
    <col min="520" max="520" width="24.7109375" style="296" bestFit="1" customWidth="1"/>
    <col min="521" max="521" width="14.140625" style="296" customWidth="1"/>
    <col min="522" max="522" width="23.7109375" style="296" bestFit="1" customWidth="1"/>
    <col min="523" max="523" width="12.5703125" style="296" bestFit="1" customWidth="1"/>
    <col min="524" max="768" width="8.85546875" style="296"/>
    <col min="769" max="769" width="28.85546875" style="296" customWidth="1"/>
    <col min="770" max="770" width="61.42578125" style="296" bestFit="1" customWidth="1"/>
    <col min="771" max="771" width="15" style="296" customWidth="1"/>
    <col min="772" max="773" width="17.85546875" style="296" bestFit="1" customWidth="1"/>
    <col min="774" max="774" width="16.7109375" style="296" customWidth="1"/>
    <col min="775" max="775" width="16.5703125" style="296" bestFit="1" customWidth="1"/>
    <col min="776" max="776" width="24.7109375" style="296" bestFit="1" customWidth="1"/>
    <col min="777" max="777" width="14.140625" style="296" customWidth="1"/>
    <col min="778" max="778" width="23.7109375" style="296" bestFit="1" customWidth="1"/>
    <col min="779" max="779" width="12.5703125" style="296" bestFit="1" customWidth="1"/>
    <col min="780" max="1024" width="8.85546875" style="296"/>
    <col min="1025" max="1025" width="28.85546875" style="296" customWidth="1"/>
    <col min="1026" max="1026" width="61.42578125" style="296" bestFit="1" customWidth="1"/>
    <col min="1027" max="1027" width="15" style="296" customWidth="1"/>
    <col min="1028" max="1029" width="17.85546875" style="296" bestFit="1" customWidth="1"/>
    <col min="1030" max="1030" width="16.7109375" style="296" customWidth="1"/>
    <col min="1031" max="1031" width="16.5703125" style="296" bestFit="1" customWidth="1"/>
    <col min="1032" max="1032" width="24.7109375" style="296" bestFit="1" customWidth="1"/>
    <col min="1033" max="1033" width="14.140625" style="296" customWidth="1"/>
    <col min="1034" max="1034" width="23.7109375" style="296" bestFit="1" customWidth="1"/>
    <col min="1035" max="1035" width="12.5703125" style="296" bestFit="1" customWidth="1"/>
    <col min="1036" max="1280" width="8.85546875" style="296"/>
    <col min="1281" max="1281" width="28.85546875" style="296" customWidth="1"/>
    <col min="1282" max="1282" width="61.42578125" style="296" bestFit="1" customWidth="1"/>
    <col min="1283" max="1283" width="15" style="296" customWidth="1"/>
    <col min="1284" max="1285" width="17.85546875" style="296" bestFit="1" customWidth="1"/>
    <col min="1286" max="1286" width="16.7109375" style="296" customWidth="1"/>
    <col min="1287" max="1287" width="16.5703125" style="296" bestFit="1" customWidth="1"/>
    <col min="1288" max="1288" width="24.7109375" style="296" bestFit="1" customWidth="1"/>
    <col min="1289" max="1289" width="14.140625" style="296" customWidth="1"/>
    <col min="1290" max="1290" width="23.7109375" style="296" bestFit="1" customWidth="1"/>
    <col min="1291" max="1291" width="12.5703125" style="296" bestFit="1" customWidth="1"/>
    <col min="1292" max="1536" width="8.85546875" style="296"/>
    <col min="1537" max="1537" width="28.85546875" style="296" customWidth="1"/>
    <col min="1538" max="1538" width="61.42578125" style="296" bestFit="1" customWidth="1"/>
    <col min="1539" max="1539" width="15" style="296" customWidth="1"/>
    <col min="1540" max="1541" width="17.85546875" style="296" bestFit="1" customWidth="1"/>
    <col min="1542" max="1542" width="16.7109375" style="296" customWidth="1"/>
    <col min="1543" max="1543" width="16.5703125" style="296" bestFit="1" customWidth="1"/>
    <col min="1544" max="1544" width="24.7109375" style="296" bestFit="1" customWidth="1"/>
    <col min="1545" max="1545" width="14.140625" style="296" customWidth="1"/>
    <col min="1546" max="1546" width="23.7109375" style="296" bestFit="1" customWidth="1"/>
    <col min="1547" max="1547" width="12.5703125" style="296" bestFit="1" customWidth="1"/>
    <col min="1548" max="1792" width="8.85546875" style="296"/>
    <col min="1793" max="1793" width="28.85546875" style="296" customWidth="1"/>
    <col min="1794" max="1794" width="61.42578125" style="296" bestFit="1" customWidth="1"/>
    <col min="1795" max="1795" width="15" style="296" customWidth="1"/>
    <col min="1796" max="1797" width="17.85546875" style="296" bestFit="1" customWidth="1"/>
    <col min="1798" max="1798" width="16.7109375" style="296" customWidth="1"/>
    <col min="1799" max="1799" width="16.5703125" style="296" bestFit="1" customWidth="1"/>
    <col min="1800" max="1800" width="24.7109375" style="296" bestFit="1" customWidth="1"/>
    <col min="1801" max="1801" width="14.140625" style="296" customWidth="1"/>
    <col min="1802" max="1802" width="23.7109375" style="296" bestFit="1" customWidth="1"/>
    <col min="1803" max="1803" width="12.5703125" style="296" bestFit="1" customWidth="1"/>
    <col min="1804" max="2048" width="8.85546875" style="296"/>
    <col min="2049" max="2049" width="28.85546875" style="296" customWidth="1"/>
    <col min="2050" max="2050" width="61.42578125" style="296" bestFit="1" customWidth="1"/>
    <col min="2051" max="2051" width="15" style="296" customWidth="1"/>
    <col min="2052" max="2053" width="17.85546875" style="296" bestFit="1" customWidth="1"/>
    <col min="2054" max="2054" width="16.7109375" style="296" customWidth="1"/>
    <col min="2055" max="2055" width="16.5703125" style="296" bestFit="1" customWidth="1"/>
    <col min="2056" max="2056" width="24.7109375" style="296" bestFit="1" customWidth="1"/>
    <col min="2057" max="2057" width="14.140625" style="296" customWidth="1"/>
    <col min="2058" max="2058" width="23.7109375" style="296" bestFit="1" customWidth="1"/>
    <col min="2059" max="2059" width="12.5703125" style="296" bestFit="1" customWidth="1"/>
    <col min="2060" max="2304" width="8.85546875" style="296"/>
    <col min="2305" max="2305" width="28.85546875" style="296" customWidth="1"/>
    <col min="2306" max="2306" width="61.42578125" style="296" bestFit="1" customWidth="1"/>
    <col min="2307" max="2307" width="15" style="296" customWidth="1"/>
    <col min="2308" max="2309" width="17.85546875" style="296" bestFit="1" customWidth="1"/>
    <col min="2310" max="2310" width="16.7109375" style="296" customWidth="1"/>
    <col min="2311" max="2311" width="16.5703125" style="296" bestFit="1" customWidth="1"/>
    <col min="2312" max="2312" width="24.7109375" style="296" bestFit="1" customWidth="1"/>
    <col min="2313" max="2313" width="14.140625" style="296" customWidth="1"/>
    <col min="2314" max="2314" width="23.7109375" style="296" bestFit="1" customWidth="1"/>
    <col min="2315" max="2315" width="12.5703125" style="296" bestFit="1" customWidth="1"/>
    <col min="2316" max="2560" width="8.85546875" style="296"/>
    <col min="2561" max="2561" width="28.85546875" style="296" customWidth="1"/>
    <col min="2562" max="2562" width="61.42578125" style="296" bestFit="1" customWidth="1"/>
    <col min="2563" max="2563" width="15" style="296" customWidth="1"/>
    <col min="2564" max="2565" width="17.85546875" style="296" bestFit="1" customWidth="1"/>
    <col min="2566" max="2566" width="16.7109375" style="296" customWidth="1"/>
    <col min="2567" max="2567" width="16.5703125" style="296" bestFit="1" customWidth="1"/>
    <col min="2568" max="2568" width="24.7109375" style="296" bestFit="1" customWidth="1"/>
    <col min="2569" max="2569" width="14.140625" style="296" customWidth="1"/>
    <col min="2570" max="2570" width="23.7109375" style="296" bestFit="1" customWidth="1"/>
    <col min="2571" max="2571" width="12.5703125" style="296" bestFit="1" customWidth="1"/>
    <col min="2572" max="2816" width="8.85546875" style="296"/>
    <col min="2817" max="2817" width="28.85546875" style="296" customWidth="1"/>
    <col min="2818" max="2818" width="61.42578125" style="296" bestFit="1" customWidth="1"/>
    <col min="2819" max="2819" width="15" style="296" customWidth="1"/>
    <col min="2820" max="2821" width="17.85546875" style="296" bestFit="1" customWidth="1"/>
    <col min="2822" max="2822" width="16.7109375" style="296" customWidth="1"/>
    <col min="2823" max="2823" width="16.5703125" style="296" bestFit="1" customWidth="1"/>
    <col min="2824" max="2824" width="24.7109375" style="296" bestFit="1" customWidth="1"/>
    <col min="2825" max="2825" width="14.140625" style="296" customWidth="1"/>
    <col min="2826" max="2826" width="23.7109375" style="296" bestFit="1" customWidth="1"/>
    <col min="2827" max="2827" width="12.5703125" style="296" bestFit="1" customWidth="1"/>
    <col min="2828" max="3072" width="8.85546875" style="296"/>
    <col min="3073" max="3073" width="28.85546875" style="296" customWidth="1"/>
    <col min="3074" max="3074" width="61.42578125" style="296" bestFit="1" customWidth="1"/>
    <col min="3075" max="3075" width="15" style="296" customWidth="1"/>
    <col min="3076" max="3077" width="17.85546875" style="296" bestFit="1" customWidth="1"/>
    <col min="3078" max="3078" width="16.7109375" style="296" customWidth="1"/>
    <col min="3079" max="3079" width="16.5703125" style="296" bestFit="1" customWidth="1"/>
    <col min="3080" max="3080" width="24.7109375" style="296" bestFit="1" customWidth="1"/>
    <col min="3081" max="3081" width="14.140625" style="296" customWidth="1"/>
    <col min="3082" max="3082" width="23.7109375" style="296" bestFit="1" customWidth="1"/>
    <col min="3083" max="3083" width="12.5703125" style="296" bestFit="1" customWidth="1"/>
    <col min="3084" max="3328" width="8.85546875" style="296"/>
    <col min="3329" max="3329" width="28.85546875" style="296" customWidth="1"/>
    <col min="3330" max="3330" width="61.42578125" style="296" bestFit="1" customWidth="1"/>
    <col min="3331" max="3331" width="15" style="296" customWidth="1"/>
    <col min="3332" max="3333" width="17.85546875" style="296" bestFit="1" customWidth="1"/>
    <col min="3334" max="3334" width="16.7109375" style="296" customWidth="1"/>
    <col min="3335" max="3335" width="16.5703125" style="296" bestFit="1" customWidth="1"/>
    <col min="3336" max="3336" width="24.7109375" style="296" bestFit="1" customWidth="1"/>
    <col min="3337" max="3337" width="14.140625" style="296" customWidth="1"/>
    <col min="3338" max="3338" width="23.7109375" style="296" bestFit="1" customWidth="1"/>
    <col min="3339" max="3339" width="12.5703125" style="296" bestFit="1" customWidth="1"/>
    <col min="3340" max="3584" width="8.85546875" style="296"/>
    <col min="3585" max="3585" width="28.85546875" style="296" customWidth="1"/>
    <col min="3586" max="3586" width="61.42578125" style="296" bestFit="1" customWidth="1"/>
    <col min="3587" max="3587" width="15" style="296" customWidth="1"/>
    <col min="3588" max="3589" width="17.85546875" style="296" bestFit="1" customWidth="1"/>
    <col min="3590" max="3590" width="16.7109375" style="296" customWidth="1"/>
    <col min="3591" max="3591" width="16.5703125" style="296" bestFit="1" customWidth="1"/>
    <col min="3592" max="3592" width="24.7109375" style="296" bestFit="1" customWidth="1"/>
    <col min="3593" max="3593" width="14.140625" style="296" customWidth="1"/>
    <col min="3594" max="3594" width="23.7109375" style="296" bestFit="1" customWidth="1"/>
    <col min="3595" max="3595" width="12.5703125" style="296" bestFit="1" customWidth="1"/>
    <col min="3596" max="3840" width="8.85546875" style="296"/>
    <col min="3841" max="3841" width="28.85546875" style="296" customWidth="1"/>
    <col min="3842" max="3842" width="61.42578125" style="296" bestFit="1" customWidth="1"/>
    <col min="3843" max="3843" width="15" style="296" customWidth="1"/>
    <col min="3844" max="3845" width="17.85546875" style="296" bestFit="1" customWidth="1"/>
    <col min="3846" max="3846" width="16.7109375" style="296" customWidth="1"/>
    <col min="3847" max="3847" width="16.5703125" style="296" bestFit="1" customWidth="1"/>
    <col min="3848" max="3848" width="24.7109375" style="296" bestFit="1" customWidth="1"/>
    <col min="3849" max="3849" width="14.140625" style="296" customWidth="1"/>
    <col min="3850" max="3850" width="23.7109375" style="296" bestFit="1" customWidth="1"/>
    <col min="3851" max="3851" width="12.5703125" style="296" bestFit="1" customWidth="1"/>
    <col min="3852" max="4096" width="8.85546875" style="296"/>
    <col min="4097" max="4097" width="28.85546875" style="296" customWidth="1"/>
    <col min="4098" max="4098" width="61.42578125" style="296" bestFit="1" customWidth="1"/>
    <col min="4099" max="4099" width="15" style="296" customWidth="1"/>
    <col min="4100" max="4101" width="17.85546875" style="296" bestFit="1" customWidth="1"/>
    <col min="4102" max="4102" width="16.7109375" style="296" customWidth="1"/>
    <col min="4103" max="4103" width="16.5703125" style="296" bestFit="1" customWidth="1"/>
    <col min="4104" max="4104" width="24.7109375" style="296" bestFit="1" customWidth="1"/>
    <col min="4105" max="4105" width="14.140625" style="296" customWidth="1"/>
    <col min="4106" max="4106" width="23.7109375" style="296" bestFit="1" customWidth="1"/>
    <col min="4107" max="4107" width="12.5703125" style="296" bestFit="1" customWidth="1"/>
    <col min="4108" max="4352" width="8.85546875" style="296"/>
    <col min="4353" max="4353" width="28.85546875" style="296" customWidth="1"/>
    <col min="4354" max="4354" width="61.42578125" style="296" bestFit="1" customWidth="1"/>
    <col min="4355" max="4355" width="15" style="296" customWidth="1"/>
    <col min="4356" max="4357" width="17.85546875" style="296" bestFit="1" customWidth="1"/>
    <col min="4358" max="4358" width="16.7109375" style="296" customWidth="1"/>
    <col min="4359" max="4359" width="16.5703125" style="296" bestFit="1" customWidth="1"/>
    <col min="4360" max="4360" width="24.7109375" style="296" bestFit="1" customWidth="1"/>
    <col min="4361" max="4361" width="14.140625" style="296" customWidth="1"/>
    <col min="4362" max="4362" width="23.7109375" style="296" bestFit="1" customWidth="1"/>
    <col min="4363" max="4363" width="12.5703125" style="296" bestFit="1" customWidth="1"/>
    <col min="4364" max="4608" width="8.85546875" style="296"/>
    <col min="4609" max="4609" width="28.85546875" style="296" customWidth="1"/>
    <col min="4610" max="4610" width="61.42578125" style="296" bestFit="1" customWidth="1"/>
    <col min="4611" max="4611" width="15" style="296" customWidth="1"/>
    <col min="4612" max="4613" width="17.85546875" style="296" bestFit="1" customWidth="1"/>
    <col min="4614" max="4614" width="16.7109375" style="296" customWidth="1"/>
    <col min="4615" max="4615" width="16.5703125" style="296" bestFit="1" customWidth="1"/>
    <col min="4616" max="4616" width="24.7109375" style="296" bestFit="1" customWidth="1"/>
    <col min="4617" max="4617" width="14.140625" style="296" customWidth="1"/>
    <col min="4618" max="4618" width="23.7109375" style="296" bestFit="1" customWidth="1"/>
    <col min="4619" max="4619" width="12.5703125" style="296" bestFit="1" customWidth="1"/>
    <col min="4620" max="4864" width="8.85546875" style="296"/>
    <col min="4865" max="4865" width="28.85546875" style="296" customWidth="1"/>
    <col min="4866" max="4866" width="61.42578125" style="296" bestFit="1" customWidth="1"/>
    <col min="4867" max="4867" width="15" style="296" customWidth="1"/>
    <col min="4868" max="4869" width="17.85546875" style="296" bestFit="1" customWidth="1"/>
    <col min="4870" max="4870" width="16.7109375" style="296" customWidth="1"/>
    <col min="4871" max="4871" width="16.5703125" style="296" bestFit="1" customWidth="1"/>
    <col min="4872" max="4872" width="24.7109375" style="296" bestFit="1" customWidth="1"/>
    <col min="4873" max="4873" width="14.140625" style="296" customWidth="1"/>
    <col min="4874" max="4874" width="23.7109375" style="296" bestFit="1" customWidth="1"/>
    <col min="4875" max="4875" width="12.5703125" style="296" bestFit="1" customWidth="1"/>
    <col min="4876" max="5120" width="8.85546875" style="296"/>
    <col min="5121" max="5121" width="28.85546875" style="296" customWidth="1"/>
    <col min="5122" max="5122" width="61.42578125" style="296" bestFit="1" customWidth="1"/>
    <col min="5123" max="5123" width="15" style="296" customWidth="1"/>
    <col min="5124" max="5125" width="17.85546875" style="296" bestFit="1" customWidth="1"/>
    <col min="5126" max="5126" width="16.7109375" style="296" customWidth="1"/>
    <col min="5127" max="5127" width="16.5703125" style="296" bestFit="1" customWidth="1"/>
    <col min="5128" max="5128" width="24.7109375" style="296" bestFit="1" customWidth="1"/>
    <col min="5129" max="5129" width="14.140625" style="296" customWidth="1"/>
    <col min="5130" max="5130" width="23.7109375" style="296" bestFit="1" customWidth="1"/>
    <col min="5131" max="5131" width="12.5703125" style="296" bestFit="1" customWidth="1"/>
    <col min="5132" max="5376" width="8.85546875" style="296"/>
    <col min="5377" max="5377" width="28.85546875" style="296" customWidth="1"/>
    <col min="5378" max="5378" width="61.42578125" style="296" bestFit="1" customWidth="1"/>
    <col min="5379" max="5379" width="15" style="296" customWidth="1"/>
    <col min="5380" max="5381" width="17.85546875" style="296" bestFit="1" customWidth="1"/>
    <col min="5382" max="5382" width="16.7109375" style="296" customWidth="1"/>
    <col min="5383" max="5383" width="16.5703125" style="296" bestFit="1" customWidth="1"/>
    <col min="5384" max="5384" width="24.7109375" style="296" bestFit="1" customWidth="1"/>
    <col min="5385" max="5385" width="14.140625" style="296" customWidth="1"/>
    <col min="5386" max="5386" width="23.7109375" style="296" bestFit="1" customWidth="1"/>
    <col min="5387" max="5387" width="12.5703125" style="296" bestFit="1" customWidth="1"/>
    <col min="5388" max="5632" width="8.85546875" style="296"/>
    <col min="5633" max="5633" width="28.85546875" style="296" customWidth="1"/>
    <col min="5634" max="5634" width="61.42578125" style="296" bestFit="1" customWidth="1"/>
    <col min="5635" max="5635" width="15" style="296" customWidth="1"/>
    <col min="5636" max="5637" width="17.85546875" style="296" bestFit="1" customWidth="1"/>
    <col min="5638" max="5638" width="16.7109375" style="296" customWidth="1"/>
    <col min="5639" max="5639" width="16.5703125" style="296" bestFit="1" customWidth="1"/>
    <col min="5640" max="5640" width="24.7109375" style="296" bestFit="1" customWidth="1"/>
    <col min="5641" max="5641" width="14.140625" style="296" customWidth="1"/>
    <col min="5642" max="5642" width="23.7109375" style="296" bestFit="1" customWidth="1"/>
    <col min="5643" max="5643" width="12.5703125" style="296" bestFit="1" customWidth="1"/>
    <col min="5644" max="5888" width="8.85546875" style="296"/>
    <col min="5889" max="5889" width="28.85546875" style="296" customWidth="1"/>
    <col min="5890" max="5890" width="61.42578125" style="296" bestFit="1" customWidth="1"/>
    <col min="5891" max="5891" width="15" style="296" customWidth="1"/>
    <col min="5892" max="5893" width="17.85546875" style="296" bestFit="1" customWidth="1"/>
    <col min="5894" max="5894" width="16.7109375" style="296" customWidth="1"/>
    <col min="5895" max="5895" width="16.5703125" style="296" bestFit="1" customWidth="1"/>
    <col min="5896" max="5896" width="24.7109375" style="296" bestFit="1" customWidth="1"/>
    <col min="5897" max="5897" width="14.140625" style="296" customWidth="1"/>
    <col min="5898" max="5898" width="23.7109375" style="296" bestFit="1" customWidth="1"/>
    <col min="5899" max="5899" width="12.5703125" style="296" bestFit="1" customWidth="1"/>
    <col min="5900" max="6144" width="8.85546875" style="296"/>
    <col min="6145" max="6145" width="28.85546875" style="296" customWidth="1"/>
    <col min="6146" max="6146" width="61.42578125" style="296" bestFit="1" customWidth="1"/>
    <col min="6147" max="6147" width="15" style="296" customWidth="1"/>
    <col min="6148" max="6149" width="17.85546875" style="296" bestFit="1" customWidth="1"/>
    <col min="6150" max="6150" width="16.7109375" style="296" customWidth="1"/>
    <col min="6151" max="6151" width="16.5703125" style="296" bestFit="1" customWidth="1"/>
    <col min="6152" max="6152" width="24.7109375" style="296" bestFit="1" customWidth="1"/>
    <col min="6153" max="6153" width="14.140625" style="296" customWidth="1"/>
    <col min="6154" max="6154" width="23.7109375" style="296" bestFit="1" customWidth="1"/>
    <col min="6155" max="6155" width="12.5703125" style="296" bestFit="1" customWidth="1"/>
    <col min="6156" max="6400" width="8.85546875" style="296"/>
    <col min="6401" max="6401" width="28.85546875" style="296" customWidth="1"/>
    <col min="6402" max="6402" width="61.42578125" style="296" bestFit="1" customWidth="1"/>
    <col min="6403" max="6403" width="15" style="296" customWidth="1"/>
    <col min="6404" max="6405" width="17.85546875" style="296" bestFit="1" customWidth="1"/>
    <col min="6406" max="6406" width="16.7109375" style="296" customWidth="1"/>
    <col min="6407" max="6407" width="16.5703125" style="296" bestFit="1" customWidth="1"/>
    <col min="6408" max="6408" width="24.7109375" style="296" bestFit="1" customWidth="1"/>
    <col min="6409" max="6409" width="14.140625" style="296" customWidth="1"/>
    <col min="6410" max="6410" width="23.7109375" style="296" bestFit="1" customWidth="1"/>
    <col min="6411" max="6411" width="12.5703125" style="296" bestFit="1" customWidth="1"/>
    <col min="6412" max="6656" width="8.85546875" style="296"/>
    <col min="6657" max="6657" width="28.85546875" style="296" customWidth="1"/>
    <col min="6658" max="6658" width="61.42578125" style="296" bestFit="1" customWidth="1"/>
    <col min="6659" max="6659" width="15" style="296" customWidth="1"/>
    <col min="6660" max="6661" width="17.85546875" style="296" bestFit="1" customWidth="1"/>
    <col min="6662" max="6662" width="16.7109375" style="296" customWidth="1"/>
    <col min="6663" max="6663" width="16.5703125" style="296" bestFit="1" customWidth="1"/>
    <col min="6664" max="6664" width="24.7109375" style="296" bestFit="1" customWidth="1"/>
    <col min="6665" max="6665" width="14.140625" style="296" customWidth="1"/>
    <col min="6666" max="6666" width="23.7109375" style="296" bestFit="1" customWidth="1"/>
    <col min="6667" max="6667" width="12.5703125" style="296" bestFit="1" customWidth="1"/>
    <col min="6668" max="6912" width="8.85546875" style="296"/>
    <col min="6913" max="6913" width="28.85546875" style="296" customWidth="1"/>
    <col min="6914" max="6914" width="61.42578125" style="296" bestFit="1" customWidth="1"/>
    <col min="6915" max="6915" width="15" style="296" customWidth="1"/>
    <col min="6916" max="6917" width="17.85546875" style="296" bestFit="1" customWidth="1"/>
    <col min="6918" max="6918" width="16.7109375" style="296" customWidth="1"/>
    <col min="6919" max="6919" width="16.5703125" style="296" bestFit="1" customWidth="1"/>
    <col min="6920" max="6920" width="24.7109375" style="296" bestFit="1" customWidth="1"/>
    <col min="6921" max="6921" width="14.140625" style="296" customWidth="1"/>
    <col min="6922" max="6922" width="23.7109375" style="296" bestFit="1" customWidth="1"/>
    <col min="6923" max="6923" width="12.5703125" style="296" bestFit="1" customWidth="1"/>
    <col min="6924" max="7168" width="8.85546875" style="296"/>
    <col min="7169" max="7169" width="28.85546875" style="296" customWidth="1"/>
    <col min="7170" max="7170" width="61.42578125" style="296" bestFit="1" customWidth="1"/>
    <col min="7171" max="7171" width="15" style="296" customWidth="1"/>
    <col min="7172" max="7173" width="17.85546875" style="296" bestFit="1" customWidth="1"/>
    <col min="7174" max="7174" width="16.7109375" style="296" customWidth="1"/>
    <col min="7175" max="7175" width="16.5703125" style="296" bestFit="1" customWidth="1"/>
    <col min="7176" max="7176" width="24.7109375" style="296" bestFit="1" customWidth="1"/>
    <col min="7177" max="7177" width="14.140625" style="296" customWidth="1"/>
    <col min="7178" max="7178" width="23.7109375" style="296" bestFit="1" customWidth="1"/>
    <col min="7179" max="7179" width="12.5703125" style="296" bestFit="1" customWidth="1"/>
    <col min="7180" max="7424" width="8.85546875" style="296"/>
    <col min="7425" max="7425" width="28.85546875" style="296" customWidth="1"/>
    <col min="7426" max="7426" width="61.42578125" style="296" bestFit="1" customWidth="1"/>
    <col min="7427" max="7427" width="15" style="296" customWidth="1"/>
    <col min="7428" max="7429" width="17.85546875" style="296" bestFit="1" customWidth="1"/>
    <col min="7430" max="7430" width="16.7109375" style="296" customWidth="1"/>
    <col min="7431" max="7431" width="16.5703125" style="296" bestFit="1" customWidth="1"/>
    <col min="7432" max="7432" width="24.7109375" style="296" bestFit="1" customWidth="1"/>
    <col min="7433" max="7433" width="14.140625" style="296" customWidth="1"/>
    <col min="7434" max="7434" width="23.7109375" style="296" bestFit="1" customWidth="1"/>
    <col min="7435" max="7435" width="12.5703125" style="296" bestFit="1" customWidth="1"/>
    <col min="7436" max="7680" width="8.85546875" style="296"/>
    <col min="7681" max="7681" width="28.85546875" style="296" customWidth="1"/>
    <col min="7682" max="7682" width="61.42578125" style="296" bestFit="1" customWidth="1"/>
    <col min="7683" max="7683" width="15" style="296" customWidth="1"/>
    <col min="7684" max="7685" width="17.85546875" style="296" bestFit="1" customWidth="1"/>
    <col min="7686" max="7686" width="16.7109375" style="296" customWidth="1"/>
    <col min="7687" max="7687" width="16.5703125" style="296" bestFit="1" customWidth="1"/>
    <col min="7688" max="7688" width="24.7109375" style="296" bestFit="1" customWidth="1"/>
    <col min="7689" max="7689" width="14.140625" style="296" customWidth="1"/>
    <col min="7690" max="7690" width="23.7109375" style="296" bestFit="1" customWidth="1"/>
    <col min="7691" max="7691" width="12.5703125" style="296" bestFit="1" customWidth="1"/>
    <col min="7692" max="7936" width="8.85546875" style="296"/>
    <col min="7937" max="7937" width="28.85546875" style="296" customWidth="1"/>
    <col min="7938" max="7938" width="61.42578125" style="296" bestFit="1" customWidth="1"/>
    <col min="7939" max="7939" width="15" style="296" customWidth="1"/>
    <col min="7940" max="7941" width="17.85546875" style="296" bestFit="1" customWidth="1"/>
    <col min="7942" max="7942" width="16.7109375" style="296" customWidth="1"/>
    <col min="7943" max="7943" width="16.5703125" style="296" bestFit="1" customWidth="1"/>
    <col min="7944" max="7944" width="24.7109375" style="296" bestFit="1" customWidth="1"/>
    <col min="7945" max="7945" width="14.140625" style="296" customWidth="1"/>
    <col min="7946" max="7946" width="23.7109375" style="296" bestFit="1" customWidth="1"/>
    <col min="7947" max="7947" width="12.5703125" style="296" bestFit="1" customWidth="1"/>
    <col min="7948" max="8192" width="8.85546875" style="296"/>
    <col min="8193" max="8193" width="28.85546875" style="296" customWidth="1"/>
    <col min="8194" max="8194" width="61.42578125" style="296" bestFit="1" customWidth="1"/>
    <col min="8195" max="8195" width="15" style="296" customWidth="1"/>
    <col min="8196" max="8197" width="17.85546875" style="296" bestFit="1" customWidth="1"/>
    <col min="8198" max="8198" width="16.7109375" style="296" customWidth="1"/>
    <col min="8199" max="8199" width="16.5703125" style="296" bestFit="1" customWidth="1"/>
    <col min="8200" max="8200" width="24.7109375" style="296" bestFit="1" customWidth="1"/>
    <col min="8201" max="8201" width="14.140625" style="296" customWidth="1"/>
    <col min="8202" max="8202" width="23.7109375" style="296" bestFit="1" customWidth="1"/>
    <col min="8203" max="8203" width="12.5703125" style="296" bestFit="1" customWidth="1"/>
    <col min="8204" max="8448" width="8.85546875" style="296"/>
    <col min="8449" max="8449" width="28.85546875" style="296" customWidth="1"/>
    <col min="8450" max="8450" width="61.42578125" style="296" bestFit="1" customWidth="1"/>
    <col min="8451" max="8451" width="15" style="296" customWidth="1"/>
    <col min="8452" max="8453" width="17.85546875" style="296" bestFit="1" customWidth="1"/>
    <col min="8454" max="8454" width="16.7109375" style="296" customWidth="1"/>
    <col min="8455" max="8455" width="16.5703125" style="296" bestFit="1" customWidth="1"/>
    <col min="8456" max="8456" width="24.7109375" style="296" bestFit="1" customWidth="1"/>
    <col min="8457" max="8457" width="14.140625" style="296" customWidth="1"/>
    <col min="8458" max="8458" width="23.7109375" style="296" bestFit="1" customWidth="1"/>
    <col min="8459" max="8459" width="12.5703125" style="296" bestFit="1" customWidth="1"/>
    <col min="8460" max="8704" width="8.85546875" style="296"/>
    <col min="8705" max="8705" width="28.85546875" style="296" customWidth="1"/>
    <col min="8706" max="8706" width="61.42578125" style="296" bestFit="1" customWidth="1"/>
    <col min="8707" max="8707" width="15" style="296" customWidth="1"/>
    <col min="8708" max="8709" width="17.85546875" style="296" bestFit="1" customWidth="1"/>
    <col min="8710" max="8710" width="16.7109375" style="296" customWidth="1"/>
    <col min="8711" max="8711" width="16.5703125" style="296" bestFit="1" customWidth="1"/>
    <col min="8712" max="8712" width="24.7109375" style="296" bestFit="1" customWidth="1"/>
    <col min="8713" max="8713" width="14.140625" style="296" customWidth="1"/>
    <col min="8714" max="8714" width="23.7109375" style="296" bestFit="1" customWidth="1"/>
    <col min="8715" max="8715" width="12.5703125" style="296" bestFit="1" customWidth="1"/>
    <col min="8716" max="8960" width="8.85546875" style="296"/>
    <col min="8961" max="8961" width="28.85546875" style="296" customWidth="1"/>
    <col min="8962" max="8962" width="61.42578125" style="296" bestFit="1" customWidth="1"/>
    <col min="8963" max="8963" width="15" style="296" customWidth="1"/>
    <col min="8964" max="8965" width="17.85546875" style="296" bestFit="1" customWidth="1"/>
    <col min="8966" max="8966" width="16.7109375" style="296" customWidth="1"/>
    <col min="8967" max="8967" width="16.5703125" style="296" bestFit="1" customWidth="1"/>
    <col min="8968" max="8968" width="24.7109375" style="296" bestFit="1" customWidth="1"/>
    <col min="8969" max="8969" width="14.140625" style="296" customWidth="1"/>
    <col min="8970" max="8970" width="23.7109375" style="296" bestFit="1" customWidth="1"/>
    <col min="8971" max="8971" width="12.5703125" style="296" bestFit="1" customWidth="1"/>
    <col min="8972" max="9216" width="8.85546875" style="296"/>
    <col min="9217" max="9217" width="28.85546875" style="296" customWidth="1"/>
    <col min="9218" max="9218" width="61.42578125" style="296" bestFit="1" customWidth="1"/>
    <col min="9219" max="9219" width="15" style="296" customWidth="1"/>
    <col min="9220" max="9221" width="17.85546875" style="296" bestFit="1" customWidth="1"/>
    <col min="9222" max="9222" width="16.7109375" style="296" customWidth="1"/>
    <col min="9223" max="9223" width="16.5703125" style="296" bestFit="1" customWidth="1"/>
    <col min="9224" max="9224" width="24.7109375" style="296" bestFit="1" customWidth="1"/>
    <col min="9225" max="9225" width="14.140625" style="296" customWidth="1"/>
    <col min="9226" max="9226" width="23.7109375" style="296" bestFit="1" customWidth="1"/>
    <col min="9227" max="9227" width="12.5703125" style="296" bestFit="1" customWidth="1"/>
    <col min="9228" max="9472" width="8.85546875" style="296"/>
    <col min="9473" max="9473" width="28.85546875" style="296" customWidth="1"/>
    <col min="9474" max="9474" width="61.42578125" style="296" bestFit="1" customWidth="1"/>
    <col min="9475" max="9475" width="15" style="296" customWidth="1"/>
    <col min="9476" max="9477" width="17.85546875" style="296" bestFit="1" customWidth="1"/>
    <col min="9478" max="9478" width="16.7109375" style="296" customWidth="1"/>
    <col min="9479" max="9479" width="16.5703125" style="296" bestFit="1" customWidth="1"/>
    <col min="9480" max="9480" width="24.7109375" style="296" bestFit="1" customWidth="1"/>
    <col min="9481" max="9481" width="14.140625" style="296" customWidth="1"/>
    <col min="9482" max="9482" width="23.7109375" style="296" bestFit="1" customWidth="1"/>
    <col min="9483" max="9483" width="12.5703125" style="296" bestFit="1" customWidth="1"/>
    <col min="9484" max="9728" width="8.85546875" style="296"/>
    <col min="9729" max="9729" width="28.85546875" style="296" customWidth="1"/>
    <col min="9730" max="9730" width="61.42578125" style="296" bestFit="1" customWidth="1"/>
    <col min="9731" max="9731" width="15" style="296" customWidth="1"/>
    <col min="9732" max="9733" width="17.85546875" style="296" bestFit="1" customWidth="1"/>
    <col min="9734" max="9734" width="16.7109375" style="296" customWidth="1"/>
    <col min="9735" max="9735" width="16.5703125" style="296" bestFit="1" customWidth="1"/>
    <col min="9736" max="9736" width="24.7109375" style="296" bestFit="1" customWidth="1"/>
    <col min="9737" max="9737" width="14.140625" style="296" customWidth="1"/>
    <col min="9738" max="9738" width="23.7109375" style="296" bestFit="1" customWidth="1"/>
    <col min="9739" max="9739" width="12.5703125" style="296" bestFit="1" customWidth="1"/>
    <col min="9740" max="9984" width="8.85546875" style="296"/>
    <col min="9985" max="9985" width="28.85546875" style="296" customWidth="1"/>
    <col min="9986" max="9986" width="61.42578125" style="296" bestFit="1" customWidth="1"/>
    <col min="9987" max="9987" width="15" style="296" customWidth="1"/>
    <col min="9988" max="9989" width="17.85546875" style="296" bestFit="1" customWidth="1"/>
    <col min="9990" max="9990" width="16.7109375" style="296" customWidth="1"/>
    <col min="9991" max="9991" width="16.5703125" style="296" bestFit="1" customWidth="1"/>
    <col min="9992" max="9992" width="24.7109375" style="296" bestFit="1" customWidth="1"/>
    <col min="9993" max="9993" width="14.140625" style="296" customWidth="1"/>
    <col min="9994" max="9994" width="23.7109375" style="296" bestFit="1" customWidth="1"/>
    <col min="9995" max="9995" width="12.5703125" style="296" bestFit="1" customWidth="1"/>
    <col min="9996" max="10240" width="8.85546875" style="296"/>
    <col min="10241" max="10241" width="28.85546875" style="296" customWidth="1"/>
    <col min="10242" max="10242" width="61.42578125" style="296" bestFit="1" customWidth="1"/>
    <col min="10243" max="10243" width="15" style="296" customWidth="1"/>
    <col min="10244" max="10245" width="17.85546875" style="296" bestFit="1" customWidth="1"/>
    <col min="10246" max="10246" width="16.7109375" style="296" customWidth="1"/>
    <col min="10247" max="10247" width="16.5703125" style="296" bestFit="1" customWidth="1"/>
    <col min="10248" max="10248" width="24.7109375" style="296" bestFit="1" customWidth="1"/>
    <col min="10249" max="10249" width="14.140625" style="296" customWidth="1"/>
    <col min="10250" max="10250" width="23.7109375" style="296" bestFit="1" customWidth="1"/>
    <col min="10251" max="10251" width="12.5703125" style="296" bestFit="1" customWidth="1"/>
    <col min="10252" max="10496" width="8.85546875" style="296"/>
    <col min="10497" max="10497" width="28.85546875" style="296" customWidth="1"/>
    <col min="10498" max="10498" width="61.42578125" style="296" bestFit="1" customWidth="1"/>
    <col min="10499" max="10499" width="15" style="296" customWidth="1"/>
    <col min="10500" max="10501" width="17.85546875" style="296" bestFit="1" customWidth="1"/>
    <col min="10502" max="10502" width="16.7109375" style="296" customWidth="1"/>
    <col min="10503" max="10503" width="16.5703125" style="296" bestFit="1" customWidth="1"/>
    <col min="10504" max="10504" width="24.7109375" style="296" bestFit="1" customWidth="1"/>
    <col min="10505" max="10505" width="14.140625" style="296" customWidth="1"/>
    <col min="10506" max="10506" width="23.7109375" style="296" bestFit="1" customWidth="1"/>
    <col min="10507" max="10507" width="12.5703125" style="296" bestFit="1" customWidth="1"/>
    <col min="10508" max="10752" width="8.85546875" style="296"/>
    <col min="10753" max="10753" width="28.85546875" style="296" customWidth="1"/>
    <col min="10754" max="10754" width="61.42578125" style="296" bestFit="1" customWidth="1"/>
    <col min="10755" max="10755" width="15" style="296" customWidth="1"/>
    <col min="10756" max="10757" width="17.85546875" style="296" bestFit="1" customWidth="1"/>
    <col min="10758" max="10758" width="16.7109375" style="296" customWidth="1"/>
    <col min="10759" max="10759" width="16.5703125" style="296" bestFit="1" customWidth="1"/>
    <col min="10760" max="10760" width="24.7109375" style="296" bestFit="1" customWidth="1"/>
    <col min="10761" max="10761" width="14.140625" style="296" customWidth="1"/>
    <col min="10762" max="10762" width="23.7109375" style="296" bestFit="1" customWidth="1"/>
    <col min="10763" max="10763" width="12.5703125" style="296" bestFit="1" customWidth="1"/>
    <col min="10764" max="11008" width="8.85546875" style="296"/>
    <col min="11009" max="11009" width="28.85546875" style="296" customWidth="1"/>
    <col min="11010" max="11010" width="61.42578125" style="296" bestFit="1" customWidth="1"/>
    <col min="11011" max="11011" width="15" style="296" customWidth="1"/>
    <col min="11012" max="11013" width="17.85546875" style="296" bestFit="1" customWidth="1"/>
    <col min="11014" max="11014" width="16.7109375" style="296" customWidth="1"/>
    <col min="11015" max="11015" width="16.5703125" style="296" bestFit="1" customWidth="1"/>
    <col min="11016" max="11016" width="24.7109375" style="296" bestFit="1" customWidth="1"/>
    <col min="11017" max="11017" width="14.140625" style="296" customWidth="1"/>
    <col min="11018" max="11018" width="23.7109375" style="296" bestFit="1" customWidth="1"/>
    <col min="11019" max="11019" width="12.5703125" style="296" bestFit="1" customWidth="1"/>
    <col min="11020" max="11264" width="8.85546875" style="296"/>
    <col min="11265" max="11265" width="28.85546875" style="296" customWidth="1"/>
    <col min="11266" max="11266" width="61.42578125" style="296" bestFit="1" customWidth="1"/>
    <col min="11267" max="11267" width="15" style="296" customWidth="1"/>
    <col min="11268" max="11269" width="17.85546875" style="296" bestFit="1" customWidth="1"/>
    <col min="11270" max="11270" width="16.7109375" style="296" customWidth="1"/>
    <col min="11271" max="11271" width="16.5703125" style="296" bestFit="1" customWidth="1"/>
    <col min="11272" max="11272" width="24.7109375" style="296" bestFit="1" customWidth="1"/>
    <col min="11273" max="11273" width="14.140625" style="296" customWidth="1"/>
    <col min="11274" max="11274" width="23.7109375" style="296" bestFit="1" customWidth="1"/>
    <col min="11275" max="11275" width="12.5703125" style="296" bestFit="1" customWidth="1"/>
    <col min="11276" max="11520" width="8.85546875" style="296"/>
    <col min="11521" max="11521" width="28.85546875" style="296" customWidth="1"/>
    <col min="11522" max="11522" width="61.42578125" style="296" bestFit="1" customWidth="1"/>
    <col min="11523" max="11523" width="15" style="296" customWidth="1"/>
    <col min="11524" max="11525" width="17.85546875" style="296" bestFit="1" customWidth="1"/>
    <col min="11526" max="11526" width="16.7109375" style="296" customWidth="1"/>
    <col min="11527" max="11527" width="16.5703125" style="296" bestFit="1" customWidth="1"/>
    <col min="11528" max="11528" width="24.7109375" style="296" bestFit="1" customWidth="1"/>
    <col min="11529" max="11529" width="14.140625" style="296" customWidth="1"/>
    <col min="11530" max="11530" width="23.7109375" style="296" bestFit="1" customWidth="1"/>
    <col min="11531" max="11531" width="12.5703125" style="296" bestFit="1" customWidth="1"/>
    <col min="11532" max="11776" width="8.85546875" style="296"/>
    <col min="11777" max="11777" width="28.85546875" style="296" customWidth="1"/>
    <col min="11778" max="11778" width="61.42578125" style="296" bestFit="1" customWidth="1"/>
    <col min="11779" max="11779" width="15" style="296" customWidth="1"/>
    <col min="11780" max="11781" width="17.85546875" style="296" bestFit="1" customWidth="1"/>
    <col min="11782" max="11782" width="16.7109375" style="296" customWidth="1"/>
    <col min="11783" max="11783" width="16.5703125" style="296" bestFit="1" customWidth="1"/>
    <col min="11784" max="11784" width="24.7109375" style="296" bestFit="1" customWidth="1"/>
    <col min="11785" max="11785" width="14.140625" style="296" customWidth="1"/>
    <col min="11786" max="11786" width="23.7109375" style="296" bestFit="1" customWidth="1"/>
    <col min="11787" max="11787" width="12.5703125" style="296" bestFit="1" customWidth="1"/>
    <col min="11788" max="12032" width="8.85546875" style="296"/>
    <col min="12033" max="12033" width="28.85546875" style="296" customWidth="1"/>
    <col min="12034" max="12034" width="61.42578125" style="296" bestFit="1" customWidth="1"/>
    <col min="12035" max="12035" width="15" style="296" customWidth="1"/>
    <col min="12036" max="12037" width="17.85546875" style="296" bestFit="1" customWidth="1"/>
    <col min="12038" max="12038" width="16.7109375" style="296" customWidth="1"/>
    <col min="12039" max="12039" width="16.5703125" style="296" bestFit="1" customWidth="1"/>
    <col min="12040" max="12040" width="24.7109375" style="296" bestFit="1" customWidth="1"/>
    <col min="12041" max="12041" width="14.140625" style="296" customWidth="1"/>
    <col min="12042" max="12042" width="23.7109375" style="296" bestFit="1" customWidth="1"/>
    <col min="12043" max="12043" width="12.5703125" style="296" bestFit="1" customWidth="1"/>
    <col min="12044" max="12288" width="8.85546875" style="296"/>
    <col min="12289" max="12289" width="28.85546875" style="296" customWidth="1"/>
    <col min="12290" max="12290" width="61.42578125" style="296" bestFit="1" customWidth="1"/>
    <col min="12291" max="12291" width="15" style="296" customWidth="1"/>
    <col min="12292" max="12293" width="17.85546875" style="296" bestFit="1" customWidth="1"/>
    <col min="12294" max="12294" width="16.7109375" style="296" customWidth="1"/>
    <col min="12295" max="12295" width="16.5703125" style="296" bestFit="1" customWidth="1"/>
    <col min="12296" max="12296" width="24.7109375" style="296" bestFit="1" customWidth="1"/>
    <col min="12297" max="12297" width="14.140625" style="296" customWidth="1"/>
    <col min="12298" max="12298" width="23.7109375" style="296" bestFit="1" customWidth="1"/>
    <col min="12299" max="12299" width="12.5703125" style="296" bestFit="1" customWidth="1"/>
    <col min="12300" max="12544" width="8.85546875" style="296"/>
    <col min="12545" max="12545" width="28.85546875" style="296" customWidth="1"/>
    <col min="12546" max="12546" width="61.42578125" style="296" bestFit="1" customWidth="1"/>
    <col min="12547" max="12547" width="15" style="296" customWidth="1"/>
    <col min="12548" max="12549" width="17.85546875" style="296" bestFit="1" customWidth="1"/>
    <col min="12550" max="12550" width="16.7109375" style="296" customWidth="1"/>
    <col min="12551" max="12551" width="16.5703125" style="296" bestFit="1" customWidth="1"/>
    <col min="12552" max="12552" width="24.7109375" style="296" bestFit="1" customWidth="1"/>
    <col min="12553" max="12553" width="14.140625" style="296" customWidth="1"/>
    <col min="12554" max="12554" width="23.7109375" style="296" bestFit="1" customWidth="1"/>
    <col min="12555" max="12555" width="12.5703125" style="296" bestFit="1" customWidth="1"/>
    <col min="12556" max="12800" width="8.85546875" style="296"/>
    <col min="12801" max="12801" width="28.85546875" style="296" customWidth="1"/>
    <col min="12802" max="12802" width="61.42578125" style="296" bestFit="1" customWidth="1"/>
    <col min="12803" max="12803" width="15" style="296" customWidth="1"/>
    <col min="12804" max="12805" width="17.85546875" style="296" bestFit="1" customWidth="1"/>
    <col min="12806" max="12806" width="16.7109375" style="296" customWidth="1"/>
    <col min="12807" max="12807" width="16.5703125" style="296" bestFit="1" customWidth="1"/>
    <col min="12808" max="12808" width="24.7109375" style="296" bestFit="1" customWidth="1"/>
    <col min="12809" max="12809" width="14.140625" style="296" customWidth="1"/>
    <col min="12810" max="12810" width="23.7109375" style="296" bestFit="1" customWidth="1"/>
    <col min="12811" max="12811" width="12.5703125" style="296" bestFit="1" customWidth="1"/>
    <col min="12812" max="13056" width="8.85546875" style="296"/>
    <col min="13057" max="13057" width="28.85546875" style="296" customWidth="1"/>
    <col min="13058" max="13058" width="61.42578125" style="296" bestFit="1" customWidth="1"/>
    <col min="13059" max="13059" width="15" style="296" customWidth="1"/>
    <col min="13060" max="13061" width="17.85546875" style="296" bestFit="1" customWidth="1"/>
    <col min="13062" max="13062" width="16.7109375" style="296" customWidth="1"/>
    <col min="13063" max="13063" width="16.5703125" style="296" bestFit="1" customWidth="1"/>
    <col min="13064" max="13064" width="24.7109375" style="296" bestFit="1" customWidth="1"/>
    <col min="13065" max="13065" width="14.140625" style="296" customWidth="1"/>
    <col min="13066" max="13066" width="23.7109375" style="296" bestFit="1" customWidth="1"/>
    <col min="13067" max="13067" width="12.5703125" style="296" bestFit="1" customWidth="1"/>
    <col min="13068" max="13312" width="8.85546875" style="296"/>
    <col min="13313" max="13313" width="28.85546875" style="296" customWidth="1"/>
    <col min="13314" max="13314" width="61.42578125" style="296" bestFit="1" customWidth="1"/>
    <col min="13315" max="13315" width="15" style="296" customWidth="1"/>
    <col min="13316" max="13317" width="17.85546875" style="296" bestFit="1" customWidth="1"/>
    <col min="13318" max="13318" width="16.7109375" style="296" customWidth="1"/>
    <col min="13319" max="13319" width="16.5703125" style="296" bestFit="1" customWidth="1"/>
    <col min="13320" max="13320" width="24.7109375" style="296" bestFit="1" customWidth="1"/>
    <col min="13321" max="13321" width="14.140625" style="296" customWidth="1"/>
    <col min="13322" max="13322" width="23.7109375" style="296" bestFit="1" customWidth="1"/>
    <col min="13323" max="13323" width="12.5703125" style="296" bestFit="1" customWidth="1"/>
    <col min="13324" max="13568" width="8.85546875" style="296"/>
    <col min="13569" max="13569" width="28.85546875" style="296" customWidth="1"/>
    <col min="13570" max="13570" width="61.42578125" style="296" bestFit="1" customWidth="1"/>
    <col min="13571" max="13571" width="15" style="296" customWidth="1"/>
    <col min="13572" max="13573" width="17.85546875" style="296" bestFit="1" customWidth="1"/>
    <col min="13574" max="13574" width="16.7109375" style="296" customWidth="1"/>
    <col min="13575" max="13575" width="16.5703125" style="296" bestFit="1" customWidth="1"/>
    <col min="13576" max="13576" width="24.7109375" style="296" bestFit="1" customWidth="1"/>
    <col min="13577" max="13577" width="14.140625" style="296" customWidth="1"/>
    <col min="13578" max="13578" width="23.7109375" style="296" bestFit="1" customWidth="1"/>
    <col min="13579" max="13579" width="12.5703125" style="296" bestFit="1" customWidth="1"/>
    <col min="13580" max="13824" width="8.85546875" style="296"/>
    <col min="13825" max="13825" width="28.85546875" style="296" customWidth="1"/>
    <col min="13826" max="13826" width="61.42578125" style="296" bestFit="1" customWidth="1"/>
    <col min="13827" max="13827" width="15" style="296" customWidth="1"/>
    <col min="13828" max="13829" width="17.85546875" style="296" bestFit="1" customWidth="1"/>
    <col min="13830" max="13830" width="16.7109375" style="296" customWidth="1"/>
    <col min="13831" max="13831" width="16.5703125" style="296" bestFit="1" customWidth="1"/>
    <col min="13832" max="13832" width="24.7109375" style="296" bestFit="1" customWidth="1"/>
    <col min="13833" max="13833" width="14.140625" style="296" customWidth="1"/>
    <col min="13834" max="13834" width="23.7109375" style="296" bestFit="1" customWidth="1"/>
    <col min="13835" max="13835" width="12.5703125" style="296" bestFit="1" customWidth="1"/>
    <col min="13836" max="14080" width="8.85546875" style="296"/>
    <col min="14081" max="14081" width="28.85546875" style="296" customWidth="1"/>
    <col min="14082" max="14082" width="61.42578125" style="296" bestFit="1" customWidth="1"/>
    <col min="14083" max="14083" width="15" style="296" customWidth="1"/>
    <col min="14084" max="14085" width="17.85546875" style="296" bestFit="1" customWidth="1"/>
    <col min="14086" max="14086" width="16.7109375" style="296" customWidth="1"/>
    <col min="14087" max="14087" width="16.5703125" style="296" bestFit="1" customWidth="1"/>
    <col min="14088" max="14088" width="24.7109375" style="296" bestFit="1" customWidth="1"/>
    <col min="14089" max="14089" width="14.140625" style="296" customWidth="1"/>
    <col min="14090" max="14090" width="23.7109375" style="296" bestFit="1" customWidth="1"/>
    <col min="14091" max="14091" width="12.5703125" style="296" bestFit="1" customWidth="1"/>
    <col min="14092" max="14336" width="8.85546875" style="296"/>
    <col min="14337" max="14337" width="28.85546875" style="296" customWidth="1"/>
    <col min="14338" max="14338" width="61.42578125" style="296" bestFit="1" customWidth="1"/>
    <col min="14339" max="14339" width="15" style="296" customWidth="1"/>
    <col min="14340" max="14341" width="17.85546875" style="296" bestFit="1" customWidth="1"/>
    <col min="14342" max="14342" width="16.7109375" style="296" customWidth="1"/>
    <col min="14343" max="14343" width="16.5703125" style="296" bestFit="1" customWidth="1"/>
    <col min="14344" max="14344" width="24.7109375" style="296" bestFit="1" customWidth="1"/>
    <col min="14345" max="14345" width="14.140625" style="296" customWidth="1"/>
    <col min="14346" max="14346" width="23.7109375" style="296" bestFit="1" customWidth="1"/>
    <col min="14347" max="14347" width="12.5703125" style="296" bestFit="1" customWidth="1"/>
    <col min="14348" max="14592" width="8.85546875" style="296"/>
    <col min="14593" max="14593" width="28.85546875" style="296" customWidth="1"/>
    <col min="14594" max="14594" width="61.42578125" style="296" bestFit="1" customWidth="1"/>
    <col min="14595" max="14595" width="15" style="296" customWidth="1"/>
    <col min="14596" max="14597" width="17.85546875" style="296" bestFit="1" customWidth="1"/>
    <col min="14598" max="14598" width="16.7109375" style="296" customWidth="1"/>
    <col min="14599" max="14599" width="16.5703125" style="296" bestFit="1" customWidth="1"/>
    <col min="14600" max="14600" width="24.7109375" style="296" bestFit="1" customWidth="1"/>
    <col min="14601" max="14601" width="14.140625" style="296" customWidth="1"/>
    <col min="14602" max="14602" width="23.7109375" style="296" bestFit="1" customWidth="1"/>
    <col min="14603" max="14603" width="12.5703125" style="296" bestFit="1" customWidth="1"/>
    <col min="14604" max="14848" width="8.85546875" style="296"/>
    <col min="14849" max="14849" width="28.85546875" style="296" customWidth="1"/>
    <col min="14850" max="14850" width="61.42578125" style="296" bestFit="1" customWidth="1"/>
    <col min="14851" max="14851" width="15" style="296" customWidth="1"/>
    <col min="14852" max="14853" width="17.85546875" style="296" bestFit="1" customWidth="1"/>
    <col min="14854" max="14854" width="16.7109375" style="296" customWidth="1"/>
    <col min="14855" max="14855" width="16.5703125" style="296" bestFit="1" customWidth="1"/>
    <col min="14856" max="14856" width="24.7109375" style="296" bestFit="1" customWidth="1"/>
    <col min="14857" max="14857" width="14.140625" style="296" customWidth="1"/>
    <col min="14858" max="14858" width="23.7109375" style="296" bestFit="1" customWidth="1"/>
    <col min="14859" max="14859" width="12.5703125" style="296" bestFit="1" customWidth="1"/>
    <col min="14860" max="15104" width="8.85546875" style="296"/>
    <col min="15105" max="15105" width="28.85546875" style="296" customWidth="1"/>
    <col min="15106" max="15106" width="61.42578125" style="296" bestFit="1" customWidth="1"/>
    <col min="15107" max="15107" width="15" style="296" customWidth="1"/>
    <col min="15108" max="15109" width="17.85546875" style="296" bestFit="1" customWidth="1"/>
    <col min="15110" max="15110" width="16.7109375" style="296" customWidth="1"/>
    <col min="15111" max="15111" width="16.5703125" style="296" bestFit="1" customWidth="1"/>
    <col min="15112" max="15112" width="24.7109375" style="296" bestFit="1" customWidth="1"/>
    <col min="15113" max="15113" width="14.140625" style="296" customWidth="1"/>
    <col min="15114" max="15114" width="23.7109375" style="296" bestFit="1" customWidth="1"/>
    <col min="15115" max="15115" width="12.5703125" style="296" bestFit="1" customWidth="1"/>
    <col min="15116" max="15360" width="8.85546875" style="296"/>
    <col min="15361" max="15361" width="28.85546875" style="296" customWidth="1"/>
    <col min="15362" max="15362" width="61.42578125" style="296" bestFit="1" customWidth="1"/>
    <col min="15363" max="15363" width="15" style="296" customWidth="1"/>
    <col min="15364" max="15365" width="17.85546875" style="296" bestFit="1" customWidth="1"/>
    <col min="15366" max="15366" width="16.7109375" style="296" customWidth="1"/>
    <col min="15367" max="15367" width="16.5703125" style="296" bestFit="1" customWidth="1"/>
    <col min="15368" max="15368" width="24.7109375" style="296" bestFit="1" customWidth="1"/>
    <col min="15369" max="15369" width="14.140625" style="296" customWidth="1"/>
    <col min="15370" max="15370" width="23.7109375" style="296" bestFit="1" customWidth="1"/>
    <col min="15371" max="15371" width="12.5703125" style="296" bestFit="1" customWidth="1"/>
    <col min="15372" max="15616" width="8.85546875" style="296"/>
    <col min="15617" max="15617" width="28.85546875" style="296" customWidth="1"/>
    <col min="15618" max="15618" width="61.42578125" style="296" bestFit="1" customWidth="1"/>
    <col min="15619" max="15619" width="15" style="296" customWidth="1"/>
    <col min="15620" max="15621" width="17.85546875" style="296" bestFit="1" customWidth="1"/>
    <col min="15622" max="15622" width="16.7109375" style="296" customWidth="1"/>
    <col min="15623" max="15623" width="16.5703125" style="296" bestFit="1" customWidth="1"/>
    <col min="15624" max="15624" width="24.7109375" style="296" bestFit="1" customWidth="1"/>
    <col min="15625" max="15625" width="14.140625" style="296" customWidth="1"/>
    <col min="15626" max="15626" width="23.7109375" style="296" bestFit="1" customWidth="1"/>
    <col min="15627" max="15627" width="12.5703125" style="296" bestFit="1" customWidth="1"/>
    <col min="15628" max="15872" width="8.85546875" style="296"/>
    <col min="15873" max="15873" width="28.85546875" style="296" customWidth="1"/>
    <col min="15874" max="15874" width="61.42578125" style="296" bestFit="1" customWidth="1"/>
    <col min="15875" max="15875" width="15" style="296" customWidth="1"/>
    <col min="15876" max="15877" width="17.85546875" style="296" bestFit="1" customWidth="1"/>
    <col min="15878" max="15878" width="16.7109375" style="296" customWidth="1"/>
    <col min="15879" max="15879" width="16.5703125" style="296" bestFit="1" customWidth="1"/>
    <col min="15880" max="15880" width="24.7109375" style="296" bestFit="1" customWidth="1"/>
    <col min="15881" max="15881" width="14.140625" style="296" customWidth="1"/>
    <col min="15882" max="15882" width="23.7109375" style="296" bestFit="1" customWidth="1"/>
    <col min="15883" max="15883" width="12.5703125" style="296" bestFit="1" customWidth="1"/>
    <col min="15884" max="16128" width="8.85546875" style="296"/>
    <col min="16129" max="16129" width="28.85546875" style="296" customWidth="1"/>
    <col min="16130" max="16130" width="61.42578125" style="296" bestFit="1" customWidth="1"/>
    <col min="16131" max="16131" width="15" style="296" customWidth="1"/>
    <col min="16132" max="16133" width="17.85546875" style="296" bestFit="1" customWidth="1"/>
    <col min="16134" max="16134" width="16.7109375" style="296" customWidth="1"/>
    <col min="16135" max="16135" width="16.5703125" style="296" bestFit="1" customWidth="1"/>
    <col min="16136" max="16136" width="24.7109375" style="296" bestFit="1" customWidth="1"/>
    <col min="16137" max="16137" width="14.140625" style="296" customWidth="1"/>
    <col min="16138" max="16138" width="23.7109375" style="296" bestFit="1" customWidth="1"/>
    <col min="16139" max="16139" width="12.5703125" style="296" bestFit="1" customWidth="1"/>
    <col min="16140" max="16384" width="8.85546875" style="296"/>
  </cols>
  <sheetData>
    <row r="1" spans="1:14" ht="14.25" thickBot="1" x14ac:dyDescent="0.3">
      <c r="A1" s="291" t="s">
        <v>211</v>
      </c>
      <c r="B1" s="292"/>
      <c r="C1" s="292"/>
      <c r="D1" s="292"/>
      <c r="E1" s="293"/>
      <c r="F1" s="293"/>
      <c r="G1" s="294"/>
      <c r="H1" s="295"/>
      <c r="I1" s="295"/>
    </row>
    <row r="2" spans="1:14" ht="54" x14ac:dyDescent="0.25">
      <c r="A2" s="297" t="s">
        <v>212</v>
      </c>
      <c r="B2" s="298" t="s">
        <v>213</v>
      </c>
      <c r="C2" s="298" t="s">
        <v>214</v>
      </c>
      <c r="D2" s="298" t="s">
        <v>215</v>
      </c>
      <c r="E2" s="298" t="s">
        <v>216</v>
      </c>
      <c r="F2" s="298" t="s">
        <v>217</v>
      </c>
      <c r="G2" s="299" t="s">
        <v>218</v>
      </c>
      <c r="I2" s="295"/>
    </row>
    <row r="3" spans="1:14" ht="15.75" x14ac:dyDescent="0.3">
      <c r="A3" s="300" t="s">
        <v>219</v>
      </c>
      <c r="B3" s="301" t="s">
        <v>220</v>
      </c>
      <c r="C3" s="302" t="s">
        <v>221</v>
      </c>
      <c r="D3" s="303">
        <v>856.52499999999998</v>
      </c>
      <c r="E3" s="304">
        <v>862.25</v>
      </c>
      <c r="F3" s="305">
        <v>7.6468440000000006</v>
      </c>
      <c r="G3" s="306">
        <v>1</v>
      </c>
      <c r="I3" s="307"/>
      <c r="J3" s="308"/>
      <c r="K3" s="309"/>
      <c r="L3" s="309"/>
      <c r="M3" s="310"/>
      <c r="N3" s="310"/>
    </row>
    <row r="4" spans="1:14" ht="15.75" x14ac:dyDescent="0.3">
      <c r="A4" s="300" t="s">
        <v>219</v>
      </c>
      <c r="B4" s="301" t="s">
        <v>222</v>
      </c>
      <c r="C4" s="302" t="s">
        <v>221</v>
      </c>
      <c r="D4" s="303">
        <v>747.63330099999996</v>
      </c>
      <c r="E4" s="304">
        <v>760.85</v>
      </c>
      <c r="F4" s="305">
        <v>5.1724874999999999</v>
      </c>
      <c r="G4" s="306">
        <v>1</v>
      </c>
      <c r="I4" s="307"/>
      <c r="J4" s="308"/>
      <c r="K4" s="309"/>
      <c r="L4" s="309"/>
      <c r="M4" s="310"/>
      <c r="N4" s="310"/>
    </row>
    <row r="5" spans="1:14" ht="15.75" x14ac:dyDescent="0.3">
      <c r="A5" s="300" t="s">
        <v>219</v>
      </c>
      <c r="B5" s="301" t="s">
        <v>223</v>
      </c>
      <c r="C5" s="302" t="s">
        <v>221</v>
      </c>
      <c r="D5" s="303">
        <v>754.9</v>
      </c>
      <c r="E5" s="304">
        <v>754.2</v>
      </c>
      <c r="F5" s="305">
        <v>2.5239600000000002</v>
      </c>
      <c r="G5" s="306">
        <v>1</v>
      </c>
      <c r="I5" s="307"/>
      <c r="J5" s="308"/>
      <c r="K5" s="309"/>
      <c r="L5" s="309"/>
      <c r="M5" s="310"/>
      <c r="N5" s="310"/>
    </row>
    <row r="6" spans="1:14" ht="15.75" x14ac:dyDescent="0.3">
      <c r="A6" s="300" t="s">
        <v>219</v>
      </c>
      <c r="B6" s="301" t="s">
        <v>224</v>
      </c>
      <c r="C6" s="302" t="s">
        <v>221</v>
      </c>
      <c r="D6" s="303">
        <v>2624.8</v>
      </c>
      <c r="E6" s="304">
        <v>2638.8</v>
      </c>
      <c r="F6" s="305">
        <v>5.5847249999999997</v>
      </c>
      <c r="G6" s="306">
        <v>1</v>
      </c>
      <c r="I6" s="307"/>
      <c r="J6" s="308"/>
      <c r="K6" s="309"/>
      <c r="L6" s="309"/>
      <c r="M6" s="310"/>
      <c r="N6" s="310"/>
    </row>
    <row r="7" spans="1:14" ht="15.75" x14ac:dyDescent="0.3">
      <c r="A7" s="300" t="s">
        <v>219</v>
      </c>
      <c r="B7" s="301" t="s">
        <v>225</v>
      </c>
      <c r="C7" s="302" t="s">
        <v>221</v>
      </c>
      <c r="D7" s="303">
        <v>1637.8</v>
      </c>
      <c r="E7" s="304">
        <v>1644.4</v>
      </c>
      <c r="F7" s="305">
        <v>1.3775735999999998</v>
      </c>
      <c r="G7" s="306">
        <v>1</v>
      </c>
      <c r="I7" s="307"/>
      <c r="J7" s="308"/>
      <c r="K7" s="309"/>
      <c r="L7" s="309"/>
      <c r="M7" s="310"/>
      <c r="N7" s="310"/>
    </row>
    <row r="8" spans="1:14" ht="15.75" x14ac:dyDescent="0.3">
      <c r="A8" s="300" t="s">
        <v>219</v>
      </c>
      <c r="B8" s="301" t="s">
        <v>226</v>
      </c>
      <c r="C8" s="302" t="s">
        <v>221</v>
      </c>
      <c r="D8" s="303">
        <v>2795.7</v>
      </c>
      <c r="E8" s="304">
        <v>2781.75</v>
      </c>
      <c r="F8" s="305">
        <v>2.9441324999999998</v>
      </c>
      <c r="G8" s="306">
        <v>1</v>
      </c>
      <c r="I8" s="307"/>
      <c r="J8" s="308"/>
      <c r="K8" s="309"/>
      <c r="L8" s="309"/>
      <c r="M8" s="310"/>
      <c r="N8" s="310"/>
    </row>
    <row r="9" spans="1:14" ht="15.75" x14ac:dyDescent="0.3">
      <c r="A9" s="300" t="s">
        <v>219</v>
      </c>
      <c r="B9" s="301" t="s">
        <v>227</v>
      </c>
      <c r="C9" s="302" t="s">
        <v>221</v>
      </c>
      <c r="D9" s="303">
        <v>409.52850000000001</v>
      </c>
      <c r="E9" s="304">
        <v>423.35</v>
      </c>
      <c r="F9" s="305">
        <v>9.7460763000000004</v>
      </c>
      <c r="G9" s="306">
        <v>1</v>
      </c>
      <c r="I9" s="307"/>
      <c r="J9" s="308"/>
      <c r="K9" s="309"/>
      <c r="L9" s="309"/>
      <c r="M9" s="310"/>
      <c r="N9" s="310"/>
    </row>
    <row r="10" spans="1:14" ht="15.75" x14ac:dyDescent="0.3">
      <c r="A10" s="300" t="s">
        <v>219</v>
      </c>
      <c r="B10" s="301" t="s">
        <v>228</v>
      </c>
      <c r="C10" s="302" t="s">
        <v>221</v>
      </c>
      <c r="D10" s="303">
        <v>1713.4</v>
      </c>
      <c r="E10" s="304">
        <v>1743.95</v>
      </c>
      <c r="F10" s="305">
        <v>6.1447750000000001</v>
      </c>
      <c r="G10" s="306">
        <v>1</v>
      </c>
      <c r="I10" s="307"/>
      <c r="J10" s="308"/>
      <c r="K10" s="309"/>
      <c r="L10" s="309"/>
      <c r="M10" s="310"/>
      <c r="N10" s="310"/>
    </row>
    <row r="11" spans="1:14" ht="15.75" x14ac:dyDescent="0.3">
      <c r="A11" s="300" t="s">
        <v>219</v>
      </c>
      <c r="B11" s="301" t="s">
        <v>229</v>
      </c>
      <c r="C11" s="302" t="s">
        <v>221</v>
      </c>
      <c r="D11" s="303">
        <v>526.1</v>
      </c>
      <c r="E11" s="304">
        <v>532.95000000000005</v>
      </c>
      <c r="F11" s="305">
        <v>8.5473082999999992</v>
      </c>
      <c r="G11" s="306">
        <v>1</v>
      </c>
      <c r="I11" s="307"/>
      <c r="J11" s="308"/>
      <c r="K11" s="309"/>
      <c r="L11" s="309"/>
      <c r="M11" s="310"/>
      <c r="N11" s="310"/>
    </row>
    <row r="12" spans="1:14" ht="15.75" x14ac:dyDescent="0.3">
      <c r="A12" s="300" t="s">
        <v>219</v>
      </c>
      <c r="B12" s="301" t="s">
        <v>230</v>
      </c>
      <c r="C12" s="302" t="s">
        <v>221</v>
      </c>
      <c r="D12" s="303">
        <v>828.56420000000003</v>
      </c>
      <c r="E12" s="304">
        <v>849.05</v>
      </c>
      <c r="F12" s="305">
        <v>9.0840610000000002</v>
      </c>
      <c r="G12" s="306">
        <v>1</v>
      </c>
      <c r="I12" s="307"/>
      <c r="J12" s="308"/>
      <c r="K12" s="309"/>
      <c r="L12" s="309"/>
      <c r="M12" s="310"/>
      <c r="N12" s="310"/>
    </row>
    <row r="13" spans="1:14" ht="15.75" x14ac:dyDescent="0.3">
      <c r="A13" s="300"/>
      <c r="B13" s="301"/>
      <c r="C13" s="302"/>
      <c r="D13" s="303"/>
      <c r="E13" s="304"/>
      <c r="F13" s="305"/>
      <c r="G13" s="306"/>
      <c r="I13" s="307"/>
      <c r="J13" s="308"/>
      <c r="K13" s="309"/>
      <c r="L13" s="309"/>
      <c r="M13" s="310"/>
      <c r="N13" s="310"/>
    </row>
    <row r="14" spans="1:14" ht="15.75" x14ac:dyDescent="0.3">
      <c r="A14" s="311"/>
      <c r="B14" s="312"/>
      <c r="C14" s="311"/>
      <c r="D14" s="313"/>
      <c r="E14" s="314"/>
      <c r="F14" s="315"/>
      <c r="G14" s="316"/>
      <c r="H14" s="308"/>
      <c r="I14" s="307"/>
      <c r="J14" s="310"/>
      <c r="K14" s="310"/>
      <c r="L14" s="310"/>
      <c r="M14" s="310"/>
      <c r="N14" s="310"/>
    </row>
    <row r="15" spans="1:14" ht="15.75" x14ac:dyDescent="0.3">
      <c r="A15" s="311"/>
      <c r="B15" s="312"/>
      <c r="C15" s="311"/>
      <c r="D15" s="313"/>
      <c r="E15" s="314"/>
      <c r="F15" s="315"/>
      <c r="G15" s="316"/>
      <c r="H15" s="308"/>
      <c r="I15" s="307"/>
      <c r="J15" s="310"/>
      <c r="K15" s="310"/>
      <c r="L15" s="310"/>
      <c r="M15" s="310"/>
      <c r="N15" s="310"/>
    </row>
    <row r="16" spans="1:14" ht="15.75" x14ac:dyDescent="0.3">
      <c r="A16" s="317"/>
      <c r="B16" s="317"/>
      <c r="C16" s="317"/>
      <c r="D16" s="317"/>
      <c r="E16" s="293"/>
      <c r="F16" s="317"/>
      <c r="G16" s="307"/>
      <c r="H16" s="318"/>
      <c r="I16" s="307"/>
      <c r="J16" s="310"/>
      <c r="K16" s="310"/>
      <c r="L16" s="310"/>
      <c r="M16" s="310"/>
      <c r="N16" s="310"/>
    </row>
    <row r="17" spans="1:14" ht="15.75" x14ac:dyDescent="0.3">
      <c r="A17" s="291" t="s">
        <v>231</v>
      </c>
      <c r="B17" s="292"/>
      <c r="C17" s="292"/>
      <c r="D17" s="292"/>
      <c r="E17" s="319"/>
      <c r="F17" s="320"/>
      <c r="G17" s="294"/>
      <c r="H17" s="318"/>
      <c r="I17" s="307"/>
      <c r="J17" s="310"/>
      <c r="K17" s="310"/>
      <c r="L17" s="310"/>
      <c r="M17" s="310"/>
      <c r="N17" s="310"/>
    </row>
    <row r="18" spans="1:14" ht="14.25" thickBot="1" x14ac:dyDescent="0.3">
      <c r="A18" s="321"/>
      <c r="B18" s="322"/>
      <c r="C18" s="322"/>
      <c r="D18" s="323"/>
      <c r="E18" s="319"/>
      <c r="F18" s="292"/>
      <c r="G18" s="294"/>
      <c r="H18" s="295"/>
      <c r="I18" s="295"/>
    </row>
    <row r="19" spans="1:14" ht="67.5" x14ac:dyDescent="0.25">
      <c r="A19" s="297" t="s">
        <v>212</v>
      </c>
      <c r="B19" s="298" t="s">
        <v>232</v>
      </c>
      <c r="C19" s="298" t="s">
        <v>233</v>
      </c>
      <c r="D19" s="298" t="s">
        <v>234</v>
      </c>
      <c r="E19" s="298" t="s">
        <v>235</v>
      </c>
      <c r="F19" s="299" t="s">
        <v>236</v>
      </c>
      <c r="G19" s="324"/>
      <c r="H19" s="295"/>
      <c r="I19" s="295"/>
    </row>
    <row r="20" spans="1:14" ht="14.25" thickBot="1" x14ac:dyDescent="0.3">
      <c r="A20" s="325" t="s">
        <v>219</v>
      </c>
      <c r="B20" s="326">
        <v>815</v>
      </c>
      <c r="C20" s="326">
        <v>687</v>
      </c>
      <c r="D20" s="327">
        <v>548564612.03000033</v>
      </c>
      <c r="E20" s="327">
        <v>463237807.17000014</v>
      </c>
      <c r="F20" s="328">
        <v>1760571.2900000005</v>
      </c>
      <c r="G20" s="324"/>
      <c r="H20" s="295"/>
      <c r="I20" s="295"/>
    </row>
    <row r="21" spans="1:14" x14ac:dyDescent="0.25">
      <c r="A21" s="329"/>
      <c r="B21" s="311"/>
      <c r="C21" s="311"/>
      <c r="D21" s="330"/>
      <c r="E21" s="319"/>
      <c r="F21" s="319"/>
      <c r="G21" s="294"/>
      <c r="H21" s="294"/>
      <c r="I21" s="294"/>
    </row>
    <row r="22" spans="1:14" s="310" customFormat="1" x14ac:dyDescent="0.25">
      <c r="A22" s="291" t="s">
        <v>237</v>
      </c>
      <c r="B22" s="292"/>
      <c r="C22" s="292"/>
      <c r="D22" s="292"/>
      <c r="E22" s="319"/>
      <c r="F22" s="331"/>
      <c r="G22" s="294"/>
      <c r="H22" s="332"/>
      <c r="I22" s="294"/>
    </row>
    <row r="23" spans="1:14" ht="14.25" thickBot="1" x14ac:dyDescent="0.3">
      <c r="A23" s="291"/>
      <c r="B23" s="292"/>
      <c r="C23" s="292"/>
      <c r="D23" s="292"/>
      <c r="E23" s="319"/>
      <c r="F23" s="319"/>
      <c r="G23" s="294"/>
      <c r="H23" s="295"/>
      <c r="I23" s="295"/>
    </row>
    <row r="24" spans="1:14" ht="54" x14ac:dyDescent="0.25">
      <c r="A24" s="297" t="s">
        <v>212</v>
      </c>
      <c r="B24" s="298" t="s">
        <v>213</v>
      </c>
      <c r="C24" s="298" t="s">
        <v>214</v>
      </c>
      <c r="D24" s="298" t="s">
        <v>215</v>
      </c>
      <c r="E24" s="298" t="s">
        <v>216</v>
      </c>
      <c r="F24" s="298" t="s">
        <v>217</v>
      </c>
      <c r="G24" s="299" t="s">
        <v>218</v>
      </c>
      <c r="H24" s="295"/>
      <c r="I24" s="295"/>
    </row>
    <row r="25" spans="1:14" ht="14.25" thickBot="1" x14ac:dyDescent="0.3">
      <c r="A25" s="333" t="s">
        <v>51</v>
      </c>
      <c r="B25" s="333" t="s">
        <v>51</v>
      </c>
      <c r="C25" s="333" t="s">
        <v>51</v>
      </c>
      <c r="D25" s="333" t="s">
        <v>51</v>
      </c>
      <c r="E25" s="333" t="s">
        <v>51</v>
      </c>
      <c r="F25" s="333" t="s">
        <v>51</v>
      </c>
      <c r="G25" s="333" t="s">
        <v>51</v>
      </c>
      <c r="H25" s="295"/>
      <c r="I25" s="295"/>
    </row>
    <row r="26" spans="1:14" x14ac:dyDescent="0.25">
      <c r="A26" s="292"/>
      <c r="B26" s="292"/>
      <c r="C26" s="292"/>
      <c r="D26" s="292"/>
      <c r="E26" s="319"/>
      <c r="F26" s="292"/>
      <c r="G26" s="294"/>
      <c r="I26" s="295"/>
    </row>
    <row r="27" spans="1:14" x14ac:dyDescent="0.25">
      <c r="A27" s="291" t="s">
        <v>238</v>
      </c>
      <c r="B27" s="292"/>
      <c r="C27" s="334"/>
      <c r="D27" s="292"/>
      <c r="E27" s="319"/>
      <c r="F27" s="292"/>
      <c r="G27" s="294"/>
      <c r="H27" s="310"/>
      <c r="I27" s="307"/>
      <c r="J27" s="310"/>
    </row>
    <row r="28" spans="1:14" ht="14.25" thickBot="1" x14ac:dyDescent="0.3">
      <c r="A28" s="291"/>
      <c r="B28" s="292"/>
      <c r="C28" s="334"/>
      <c r="D28" s="292"/>
      <c r="E28" s="319"/>
      <c r="F28" s="292"/>
      <c r="G28" s="294"/>
      <c r="H28" s="295"/>
      <c r="I28" s="295"/>
    </row>
    <row r="29" spans="1:14" ht="67.5" x14ac:dyDescent="0.25">
      <c r="A29" s="297" t="s">
        <v>212</v>
      </c>
      <c r="B29" s="298" t="s">
        <v>232</v>
      </c>
      <c r="C29" s="298" t="s">
        <v>233</v>
      </c>
      <c r="D29" s="298" t="s">
        <v>234</v>
      </c>
      <c r="E29" s="298" t="s">
        <v>235</v>
      </c>
      <c r="F29" s="299" t="s">
        <v>236</v>
      </c>
      <c r="G29" s="324"/>
      <c r="H29" s="295"/>
      <c r="I29" s="295"/>
    </row>
    <row r="30" spans="1:14" ht="14.25" thickBot="1" x14ac:dyDescent="0.3">
      <c r="A30" s="333" t="s">
        <v>51</v>
      </c>
      <c r="B30" s="333" t="s">
        <v>51</v>
      </c>
      <c r="C30" s="333" t="s">
        <v>51</v>
      </c>
      <c r="D30" s="333" t="s">
        <v>51</v>
      </c>
      <c r="E30" s="333" t="s">
        <v>51</v>
      </c>
      <c r="F30" s="333" t="s">
        <v>51</v>
      </c>
      <c r="G30" s="324"/>
      <c r="H30" s="295"/>
      <c r="I30" s="295"/>
    </row>
    <row r="31" spans="1:14" x14ac:dyDescent="0.25">
      <c r="A31" s="329"/>
      <c r="B31" s="311"/>
      <c r="C31" s="311"/>
      <c r="D31" s="330"/>
      <c r="E31" s="319"/>
      <c r="F31" s="335"/>
      <c r="G31" s="294"/>
      <c r="H31" s="295"/>
      <c r="I31" s="295"/>
    </row>
    <row r="32" spans="1:14" x14ac:dyDescent="0.25">
      <c r="A32" s="336" t="s">
        <v>239</v>
      </c>
      <c r="B32" s="292"/>
      <c r="C32" s="334"/>
      <c r="D32" s="292"/>
      <c r="E32" s="319"/>
      <c r="F32" s="292"/>
      <c r="G32" s="294"/>
      <c r="H32" s="337"/>
      <c r="I32" s="295"/>
    </row>
    <row r="33" spans="1:9" ht="14.25" thickBot="1" x14ac:dyDescent="0.3">
      <c r="A33" s="336"/>
      <c r="B33" s="292"/>
      <c r="C33" s="334"/>
      <c r="D33" s="292"/>
      <c r="E33" s="319"/>
      <c r="F33" s="292"/>
      <c r="G33" s="294"/>
      <c r="H33" s="337"/>
      <c r="I33" s="337"/>
    </row>
    <row r="34" spans="1:9" ht="40.5" x14ac:dyDescent="0.25">
      <c r="A34" s="297" t="s">
        <v>212</v>
      </c>
      <c r="B34" s="298" t="s">
        <v>240</v>
      </c>
      <c r="C34" s="298" t="s">
        <v>241</v>
      </c>
      <c r="D34" s="298" t="s">
        <v>242</v>
      </c>
      <c r="E34" s="298" t="s">
        <v>243</v>
      </c>
      <c r="F34" s="298" t="s">
        <v>244</v>
      </c>
      <c r="G34" s="298" t="s">
        <v>245</v>
      </c>
      <c r="H34" s="332"/>
      <c r="I34" s="295"/>
    </row>
    <row r="35" spans="1:9" ht="14.25" thickBot="1" x14ac:dyDescent="0.3">
      <c r="A35" s="333" t="s">
        <v>51</v>
      </c>
      <c r="B35" s="333" t="s">
        <v>51</v>
      </c>
      <c r="C35" s="333" t="s">
        <v>51</v>
      </c>
      <c r="D35" s="333" t="s">
        <v>51</v>
      </c>
      <c r="E35" s="333" t="s">
        <v>51</v>
      </c>
      <c r="F35" s="333" t="s">
        <v>51</v>
      </c>
      <c r="G35" s="333" t="s">
        <v>51</v>
      </c>
    </row>
    <row r="36" spans="1:9" x14ac:dyDescent="0.25">
      <c r="H36" s="295"/>
      <c r="I36" s="295"/>
    </row>
    <row r="37" spans="1:9" x14ac:dyDescent="0.25">
      <c r="A37" s="291" t="s">
        <v>246</v>
      </c>
      <c r="B37" s="292"/>
      <c r="C37" s="292"/>
      <c r="D37" s="292"/>
      <c r="E37" s="319"/>
      <c r="F37" s="292"/>
      <c r="G37" s="294"/>
      <c r="H37" s="295"/>
      <c r="I37" s="295"/>
    </row>
    <row r="38" spans="1:9" ht="14.25" thickBot="1" x14ac:dyDescent="0.3">
      <c r="A38" s="338"/>
      <c r="B38" s="339"/>
      <c r="C38" s="340"/>
      <c r="D38" s="341"/>
      <c r="E38" s="319"/>
      <c r="F38" s="342"/>
      <c r="G38" s="294"/>
      <c r="H38" s="295"/>
      <c r="I38" s="295"/>
    </row>
    <row r="39" spans="1:9" ht="40.5" x14ac:dyDescent="0.25">
      <c r="A39" s="297" t="s">
        <v>247</v>
      </c>
      <c r="B39" s="298" t="s">
        <v>240</v>
      </c>
      <c r="C39" s="298" t="s">
        <v>248</v>
      </c>
      <c r="D39" s="298" t="s">
        <v>249</v>
      </c>
      <c r="E39" s="298" t="s">
        <v>250</v>
      </c>
      <c r="F39" s="298" t="s">
        <v>251</v>
      </c>
      <c r="G39" s="299" t="s">
        <v>252</v>
      </c>
      <c r="H39" s="299"/>
      <c r="I39" s="295"/>
    </row>
    <row r="40" spans="1:9" ht="14.25" thickBot="1" x14ac:dyDescent="0.3">
      <c r="A40" s="333" t="s">
        <v>51</v>
      </c>
      <c r="B40" s="333" t="s">
        <v>51</v>
      </c>
      <c r="C40" s="333" t="s">
        <v>51</v>
      </c>
      <c r="D40" s="333" t="s">
        <v>51</v>
      </c>
      <c r="E40" s="333" t="s">
        <v>51</v>
      </c>
      <c r="F40" s="333" t="s">
        <v>51</v>
      </c>
      <c r="G40" s="333" t="s">
        <v>51</v>
      </c>
      <c r="H40" s="343"/>
      <c r="I40" s="295"/>
    </row>
    <row r="41" spans="1:9" x14ac:dyDescent="0.25">
      <c r="A41" s="338"/>
      <c r="B41" s="339"/>
      <c r="C41" s="340"/>
      <c r="D41" s="341"/>
      <c r="E41" s="319"/>
      <c r="F41" s="342"/>
      <c r="G41" s="294"/>
      <c r="I41" s="295"/>
    </row>
    <row r="42" spans="1:9" x14ac:dyDescent="0.25">
      <c r="A42" s="336" t="s">
        <v>253</v>
      </c>
      <c r="B42" s="336"/>
      <c r="C42" s="344"/>
      <c r="D42" s="345"/>
      <c r="E42" s="319"/>
      <c r="F42" s="314"/>
      <c r="G42" s="346"/>
      <c r="H42" s="295"/>
      <c r="I42" s="295"/>
    </row>
    <row r="43" spans="1:9" x14ac:dyDescent="0.25">
      <c r="A43" s="344"/>
      <c r="B43" s="344"/>
      <c r="C43" s="344"/>
      <c r="D43" s="347"/>
      <c r="E43" s="319"/>
      <c r="F43" s="347"/>
      <c r="G43" s="294"/>
      <c r="H43" s="295"/>
      <c r="I43" s="295"/>
    </row>
    <row r="44" spans="1:9" x14ac:dyDescent="0.25">
      <c r="A44" s="291" t="s">
        <v>254</v>
      </c>
      <c r="H44" s="295"/>
      <c r="I44" s="295"/>
    </row>
    <row r="45" spans="1:9" x14ac:dyDescent="0.25">
      <c r="H45" s="295"/>
      <c r="I45" s="295"/>
    </row>
    <row r="46" spans="1:9" x14ac:dyDescent="0.25">
      <c r="A46" s="291" t="s">
        <v>255</v>
      </c>
      <c r="H46" s="295"/>
      <c r="I46" s="295"/>
    </row>
    <row r="47" spans="1:9" x14ac:dyDescent="0.25">
      <c r="H47" s="295"/>
      <c r="I47" s="295"/>
    </row>
    <row r="48" spans="1:9" x14ac:dyDescent="0.25">
      <c r="A48" s="348" t="s">
        <v>256</v>
      </c>
      <c r="H48" s="295"/>
      <c r="I48" s="295"/>
    </row>
    <row r="50" spans="1:1" x14ac:dyDescent="0.25">
      <c r="A50" s="348" t="s">
        <v>257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26"/>
  <sheetViews>
    <sheetView zoomScaleNormal="100" zoomScaleSheetLayoutView="90" workbookViewId="0">
      <selection activeCell="G13" sqref="G13"/>
    </sheetView>
  </sheetViews>
  <sheetFormatPr defaultColWidth="9.140625" defaultRowHeight="12.75" x14ac:dyDescent="0.2"/>
  <cols>
    <col min="1" max="1" width="65.7109375" style="1" customWidth="1"/>
    <col min="2" max="2" width="21.7109375" style="2" customWidth="1"/>
    <col min="3" max="3" width="17" style="1" customWidth="1"/>
    <col min="4" max="4" width="19.140625" style="1" customWidth="1"/>
    <col min="5" max="6" width="19.28515625" style="1" customWidth="1"/>
    <col min="7" max="7" width="14.5703125" style="133" bestFit="1" customWidth="1"/>
    <col min="8" max="16384" width="9.140625" style="1"/>
  </cols>
  <sheetData>
    <row r="1" spans="1:9" ht="15" x14ac:dyDescent="0.2">
      <c r="A1" s="361" t="s">
        <v>362</v>
      </c>
      <c r="C1" s="361" t="s">
        <v>363</v>
      </c>
      <c r="E1" s="396" t="s">
        <v>364</v>
      </c>
      <c r="F1" s="396"/>
      <c r="G1" s="361"/>
      <c r="H1" s="361"/>
    </row>
    <row r="2" spans="1:9" ht="15" x14ac:dyDescent="0.2">
      <c r="A2" s="361" t="s">
        <v>360</v>
      </c>
      <c r="C2" s="361" t="s">
        <v>361</v>
      </c>
      <c r="E2" s="396" t="s">
        <v>365</v>
      </c>
      <c r="F2" s="396"/>
      <c r="G2" s="373"/>
      <c r="H2" s="373"/>
      <c r="I2" s="373"/>
    </row>
    <row r="3" spans="1:9" ht="15" x14ac:dyDescent="0.25">
      <c r="A3" s="364"/>
      <c r="B3" s="365"/>
      <c r="C3"/>
      <c r="D3" s="365"/>
      <c r="E3"/>
      <c r="F3"/>
      <c r="G3"/>
      <c r="H3"/>
      <c r="I3"/>
    </row>
    <row r="4" spans="1:9" ht="21" customHeight="1" x14ac:dyDescent="0.2">
      <c r="A4"/>
      <c r="B4"/>
      <c r="C4"/>
      <c r="D4"/>
      <c r="E4"/>
      <c r="F4"/>
      <c r="G4"/>
      <c r="H4"/>
      <c r="I4"/>
    </row>
    <row r="5" spans="1:9" s="4" customFormat="1" x14ac:dyDescent="0.2">
      <c r="A5"/>
      <c r="B5"/>
      <c r="C5"/>
      <c r="D5"/>
      <c r="E5"/>
      <c r="F5"/>
      <c r="G5"/>
      <c r="H5"/>
      <c r="I5"/>
    </row>
    <row r="6" spans="1:9" s="49" customFormat="1" ht="15" x14ac:dyDescent="0.25">
      <c r="A6" s="381"/>
      <c r="B6" s="381"/>
      <c r="C6" s="381"/>
      <c r="D6" s="381"/>
      <c r="E6" s="381"/>
      <c r="F6" s="381"/>
      <c r="G6" s="381"/>
      <c r="H6" s="381"/>
      <c r="I6" s="381"/>
    </row>
    <row r="7" spans="1:9" s="49" customFormat="1" ht="104.25" customHeight="1" thickBot="1" x14ac:dyDescent="0.3">
      <c r="A7" s="381"/>
      <c r="B7" s="381"/>
      <c r="C7" s="381"/>
      <c r="D7" s="381"/>
      <c r="E7" s="381"/>
      <c r="F7" s="381"/>
      <c r="G7" s="381"/>
      <c r="H7" s="381"/>
      <c r="I7" s="381"/>
    </row>
    <row r="8" spans="1:9" s="49" customFormat="1" ht="13.5" thickBot="1" x14ac:dyDescent="0.25">
      <c r="A8" s="386" t="s">
        <v>0</v>
      </c>
      <c r="B8" s="387"/>
      <c r="C8" s="387"/>
      <c r="D8" s="387"/>
      <c r="E8" s="387"/>
      <c r="F8" s="387"/>
      <c r="G8" s="388"/>
      <c r="H8" s="1"/>
      <c r="I8" s="1"/>
    </row>
    <row r="9" spans="1:9" s="49" customFormat="1" x14ac:dyDescent="0.2">
      <c r="A9" s="386" t="s">
        <v>90</v>
      </c>
      <c r="B9" s="387"/>
      <c r="C9" s="387"/>
      <c r="D9" s="387"/>
      <c r="E9" s="387"/>
      <c r="F9" s="387"/>
      <c r="G9" s="388"/>
      <c r="H9" s="1"/>
      <c r="I9" s="1"/>
    </row>
    <row r="10" spans="1:9" s="49" customFormat="1" ht="15" customHeight="1" thickBot="1" x14ac:dyDescent="0.25">
      <c r="A10" s="85"/>
      <c r="B10" s="86"/>
      <c r="C10" s="4"/>
      <c r="D10" s="4"/>
      <c r="E10" s="4"/>
      <c r="F10" s="4"/>
      <c r="G10" s="87"/>
      <c r="H10" s="1"/>
      <c r="I10" s="1"/>
    </row>
    <row r="11" spans="1:9" s="49" customFormat="1" x14ac:dyDescent="0.2">
      <c r="A11" s="386" t="s">
        <v>91</v>
      </c>
      <c r="B11" s="387"/>
      <c r="C11" s="387"/>
      <c r="D11" s="387"/>
      <c r="E11" s="387"/>
      <c r="F11" s="387"/>
      <c r="G11" s="388"/>
      <c r="H11" s="1"/>
      <c r="I11" s="1"/>
    </row>
    <row r="12" spans="1:9" s="49" customFormat="1" ht="15" customHeight="1" thickBot="1" x14ac:dyDescent="0.25">
      <c r="A12" s="422"/>
      <c r="B12" s="423"/>
      <c r="C12" s="423"/>
      <c r="D12" s="423"/>
      <c r="E12" s="423"/>
      <c r="F12" s="424"/>
      <c r="G12" s="425"/>
      <c r="H12" s="4"/>
      <c r="I12" s="4"/>
    </row>
    <row r="13" spans="1:9" s="49" customFormat="1" ht="26.25" thickBot="1" x14ac:dyDescent="0.25">
      <c r="A13" s="9" t="s">
        <v>3</v>
      </c>
      <c r="B13" s="10" t="s">
        <v>4</v>
      </c>
      <c r="C13" s="11" t="s">
        <v>92</v>
      </c>
      <c r="D13" s="12" t="s">
        <v>6</v>
      </c>
      <c r="E13" s="13" t="s">
        <v>7</v>
      </c>
      <c r="F13" s="88" t="s">
        <v>8</v>
      </c>
      <c r="G13" s="15" t="s">
        <v>9</v>
      </c>
    </row>
    <row r="14" spans="1:9" s="49" customFormat="1" ht="15" customHeight="1" x14ac:dyDescent="0.2">
      <c r="A14" s="89" t="s">
        <v>53</v>
      </c>
      <c r="B14" s="90"/>
      <c r="C14" s="91"/>
      <c r="D14" s="92"/>
      <c r="E14" s="93"/>
      <c r="F14" s="94"/>
      <c r="G14" s="95"/>
    </row>
    <row r="15" spans="1:9" s="49" customFormat="1" x14ac:dyDescent="0.2">
      <c r="A15" s="96" t="s">
        <v>54</v>
      </c>
      <c r="B15" s="97"/>
      <c r="C15" s="98"/>
      <c r="D15" s="99"/>
      <c r="E15" s="37" t="s">
        <v>51</v>
      </c>
      <c r="F15" s="37" t="s">
        <v>51</v>
      </c>
      <c r="G15" s="38"/>
    </row>
    <row r="16" spans="1:9" s="49" customFormat="1" ht="15" customHeight="1" x14ac:dyDescent="0.2">
      <c r="A16" s="96" t="s">
        <v>49</v>
      </c>
      <c r="B16" s="97"/>
      <c r="C16" s="98"/>
      <c r="D16" s="99"/>
      <c r="E16" s="37" t="s">
        <v>51</v>
      </c>
      <c r="F16" s="37" t="s">
        <v>51</v>
      </c>
      <c r="G16" s="38"/>
    </row>
    <row r="17" spans="1:9" s="49" customFormat="1" x14ac:dyDescent="0.2">
      <c r="A17" s="22" t="s">
        <v>58</v>
      </c>
      <c r="B17" s="24"/>
      <c r="C17" s="23"/>
      <c r="D17" s="48"/>
      <c r="E17" s="37" t="s">
        <v>51</v>
      </c>
      <c r="F17" s="37" t="s">
        <v>51</v>
      </c>
      <c r="G17" s="38"/>
    </row>
    <row r="18" spans="1:9" s="49" customFormat="1" x14ac:dyDescent="0.2">
      <c r="A18" s="96" t="s">
        <v>49</v>
      </c>
      <c r="B18" s="97"/>
      <c r="C18" s="98"/>
      <c r="D18" s="99"/>
      <c r="E18" s="37" t="s">
        <v>51</v>
      </c>
      <c r="F18" s="37" t="s">
        <v>51</v>
      </c>
      <c r="G18" s="38"/>
    </row>
    <row r="19" spans="1:9" s="49" customFormat="1" x14ac:dyDescent="0.2">
      <c r="A19" s="100" t="s">
        <v>59</v>
      </c>
      <c r="B19" s="24"/>
      <c r="C19" s="23"/>
      <c r="D19" s="48"/>
      <c r="E19" s="37" t="s">
        <v>51</v>
      </c>
      <c r="F19" s="37" t="s">
        <v>51</v>
      </c>
      <c r="G19" s="38"/>
    </row>
    <row r="20" spans="1:9" s="49" customFormat="1" x14ac:dyDescent="0.2">
      <c r="A20" s="96" t="s">
        <v>49</v>
      </c>
      <c r="B20" s="97"/>
      <c r="C20" s="98"/>
      <c r="D20" s="99"/>
      <c r="E20" s="37" t="s">
        <v>51</v>
      </c>
      <c r="F20" s="37" t="s">
        <v>51</v>
      </c>
      <c r="G20" s="38"/>
    </row>
    <row r="21" spans="1:9" s="70" customFormat="1" x14ac:dyDescent="0.2">
      <c r="A21" s="100" t="s">
        <v>93</v>
      </c>
      <c r="B21" s="24"/>
      <c r="C21" s="23"/>
      <c r="D21" s="48"/>
      <c r="E21" s="37" t="s">
        <v>51</v>
      </c>
      <c r="F21" s="37" t="s">
        <v>51</v>
      </c>
      <c r="G21" s="38"/>
      <c r="H21" s="49"/>
      <c r="I21" s="49"/>
    </row>
    <row r="22" spans="1:9" s="70" customFormat="1" x14ac:dyDescent="0.2">
      <c r="A22" s="96" t="s">
        <v>49</v>
      </c>
      <c r="B22" s="97"/>
      <c r="C22" s="98"/>
      <c r="D22" s="99"/>
      <c r="E22" s="37" t="s">
        <v>51</v>
      </c>
      <c r="F22" s="37" t="s">
        <v>51</v>
      </c>
      <c r="G22" s="38"/>
      <c r="H22" s="49"/>
      <c r="I22" s="49"/>
    </row>
    <row r="23" spans="1:9" s="49" customFormat="1" x14ac:dyDescent="0.2">
      <c r="A23" s="22" t="s">
        <v>52</v>
      </c>
      <c r="B23" s="24"/>
      <c r="C23" s="23"/>
      <c r="D23" s="48"/>
      <c r="E23" s="37" t="s">
        <v>51</v>
      </c>
      <c r="F23" s="37" t="s">
        <v>51</v>
      </c>
      <c r="G23" s="38"/>
    </row>
    <row r="24" spans="1:9" s="49" customFormat="1" x14ac:dyDescent="0.2">
      <c r="A24" s="96"/>
      <c r="B24" s="97"/>
      <c r="C24" s="98"/>
      <c r="D24" s="101"/>
      <c r="E24" s="102"/>
      <c r="F24" s="103"/>
      <c r="G24" s="104"/>
    </row>
    <row r="25" spans="1:9" s="70" customFormat="1" x14ac:dyDescent="0.2">
      <c r="A25" s="22" t="s">
        <v>60</v>
      </c>
      <c r="B25" s="24"/>
      <c r="C25" s="55"/>
      <c r="D25" s="26"/>
      <c r="E25" s="25"/>
      <c r="F25" s="105"/>
      <c r="G25" s="106"/>
      <c r="H25" s="49"/>
      <c r="I25" s="49"/>
    </row>
    <row r="26" spans="1:9" s="70" customFormat="1" x14ac:dyDescent="0.2">
      <c r="A26" s="22" t="s">
        <v>94</v>
      </c>
      <c r="B26" s="24"/>
      <c r="C26" s="107"/>
      <c r="D26" s="29"/>
      <c r="E26" s="25"/>
      <c r="F26" s="105"/>
      <c r="G26" s="106"/>
      <c r="H26" s="49"/>
      <c r="I26" s="49"/>
    </row>
    <row r="27" spans="1:9" s="70" customFormat="1" x14ac:dyDescent="0.2">
      <c r="A27" s="28" t="s">
        <v>312</v>
      </c>
      <c r="B27" s="46" t="s">
        <v>95</v>
      </c>
      <c r="C27" s="24" t="s">
        <v>313</v>
      </c>
      <c r="D27" s="29">
        <v>2500000</v>
      </c>
      <c r="E27" s="29">
        <v>2490.6</v>
      </c>
      <c r="F27" s="30">
        <f>+E27/$E$47</f>
        <v>0.27367366179447111</v>
      </c>
      <c r="G27" s="31" t="s">
        <v>96</v>
      </c>
      <c r="H27" s="49"/>
      <c r="I27" s="359">
        <f>+ROUND(F27,4)</f>
        <v>0.2737</v>
      </c>
    </row>
    <row r="28" spans="1:9" s="49" customFormat="1" x14ac:dyDescent="0.2">
      <c r="A28" s="22" t="s">
        <v>49</v>
      </c>
      <c r="B28" s="24"/>
      <c r="C28" s="23"/>
      <c r="D28" s="26"/>
      <c r="E28" s="37">
        <f>SUM(E27:E27)</f>
        <v>2490.6</v>
      </c>
      <c r="F28" s="108">
        <f>SUM(F27:F27)</f>
        <v>0.27367366179447111</v>
      </c>
      <c r="G28" s="109"/>
      <c r="H28" s="70"/>
      <c r="I28" s="70"/>
    </row>
    <row r="29" spans="1:9" s="49" customFormat="1" x14ac:dyDescent="0.2">
      <c r="A29" s="22" t="s">
        <v>97</v>
      </c>
      <c r="B29" s="24"/>
      <c r="C29" s="23"/>
      <c r="D29" s="26"/>
      <c r="E29" s="37"/>
      <c r="F29" s="108"/>
      <c r="G29" s="109"/>
      <c r="H29" s="70"/>
      <c r="I29" s="70"/>
    </row>
    <row r="30" spans="1:9" s="49" customFormat="1" ht="14.25" customHeight="1" x14ac:dyDescent="0.2">
      <c r="A30" s="28" t="s">
        <v>98</v>
      </c>
      <c r="B30" s="46" t="s">
        <v>99</v>
      </c>
      <c r="C30" s="24" t="s">
        <v>314</v>
      </c>
      <c r="D30" s="29">
        <v>2500000</v>
      </c>
      <c r="E30" s="29">
        <v>2478.9699999999998</v>
      </c>
      <c r="F30" s="30">
        <f t="shared" ref="F30:F31" si="0">+E30/$E$47</f>
        <v>0.27239572688454189</v>
      </c>
      <c r="G30" s="31" t="s">
        <v>100</v>
      </c>
      <c r="I30" s="359">
        <f>+ROUND(F30,4)</f>
        <v>0.27239999999999998</v>
      </c>
    </row>
    <row r="31" spans="1:9" s="49" customFormat="1" ht="14.25" customHeight="1" x14ac:dyDescent="0.2">
      <c r="A31" s="28" t="s">
        <v>101</v>
      </c>
      <c r="B31" s="46" t="s">
        <v>102</v>
      </c>
      <c r="C31" s="24" t="s">
        <v>315</v>
      </c>
      <c r="D31" s="29">
        <v>2500000</v>
      </c>
      <c r="E31" s="29">
        <v>2471.36</v>
      </c>
      <c r="F31" s="30">
        <f t="shared" si="0"/>
        <v>0.27155952012060713</v>
      </c>
      <c r="G31" s="31" t="s">
        <v>103</v>
      </c>
      <c r="I31" s="359">
        <f>+ROUND(F31,4)</f>
        <v>0.27160000000000001</v>
      </c>
    </row>
    <row r="32" spans="1:9" s="49" customFormat="1" ht="14.25" customHeight="1" x14ac:dyDescent="0.2">
      <c r="A32" s="22" t="s">
        <v>49</v>
      </c>
      <c r="B32" s="24"/>
      <c r="C32" s="23"/>
      <c r="D32" s="26"/>
      <c r="E32" s="37">
        <f>SUM(E30:E31)</f>
        <v>4950.33</v>
      </c>
      <c r="F32" s="108">
        <f>SUM(F30:F31)</f>
        <v>0.54395524700514897</v>
      </c>
      <c r="G32" s="109"/>
      <c r="H32" s="70"/>
      <c r="I32" s="70"/>
    </row>
    <row r="33" spans="1:9" s="49" customFormat="1" ht="14.25" customHeight="1" x14ac:dyDescent="0.2">
      <c r="A33" s="22" t="s">
        <v>104</v>
      </c>
      <c r="B33" s="24"/>
      <c r="C33" s="23"/>
      <c r="D33" s="26"/>
      <c r="E33" s="37"/>
      <c r="F33" s="108"/>
      <c r="G33" s="109"/>
      <c r="H33" s="70"/>
      <c r="I33" s="70"/>
    </row>
    <row r="34" spans="1:9" s="49" customFormat="1" ht="14.25" customHeight="1" x14ac:dyDescent="0.2">
      <c r="A34" s="22" t="s">
        <v>49</v>
      </c>
      <c r="B34" s="24"/>
      <c r="C34" s="23"/>
      <c r="D34" s="26"/>
      <c r="E34" s="37" t="s">
        <v>51</v>
      </c>
      <c r="F34" s="37" t="s">
        <v>51</v>
      </c>
      <c r="G34" s="109"/>
      <c r="H34" s="70"/>
      <c r="I34" s="70"/>
    </row>
    <row r="35" spans="1:9" s="49" customFormat="1" ht="14.25" customHeight="1" x14ac:dyDescent="0.2">
      <c r="A35" s="22" t="s">
        <v>52</v>
      </c>
      <c r="B35" s="24"/>
      <c r="C35" s="23"/>
      <c r="D35" s="34"/>
      <c r="E35" s="37" t="s">
        <v>51</v>
      </c>
      <c r="F35" s="37" t="s">
        <v>51</v>
      </c>
      <c r="G35" s="36"/>
    </row>
    <row r="36" spans="1:9" s="2" customFormat="1" x14ac:dyDescent="0.2">
      <c r="A36" s="22"/>
      <c r="B36" s="24"/>
      <c r="C36" s="23" t="s">
        <v>105</v>
      </c>
      <c r="D36" s="110"/>
      <c r="E36" s="37"/>
      <c r="F36" s="111"/>
      <c r="G36" s="112"/>
      <c r="H36" s="49"/>
      <c r="I36" s="49"/>
    </row>
    <row r="37" spans="1:9" s="2" customFormat="1" x14ac:dyDescent="0.2">
      <c r="A37" s="22" t="s">
        <v>106</v>
      </c>
      <c r="B37" s="24"/>
      <c r="C37" s="23" t="s">
        <v>105</v>
      </c>
      <c r="D37" s="110"/>
      <c r="E37" s="37"/>
      <c r="F37" s="111"/>
      <c r="G37" s="112"/>
      <c r="H37" s="49"/>
      <c r="I37" s="49"/>
    </row>
    <row r="38" spans="1:9" s="49" customFormat="1" ht="14.25" customHeight="1" x14ac:dyDescent="0.2">
      <c r="A38" s="28" t="s">
        <v>316</v>
      </c>
      <c r="B38" s="42"/>
      <c r="C38" s="24"/>
      <c r="D38" s="29">
        <v>60000</v>
      </c>
      <c r="E38" s="26">
        <v>60</v>
      </c>
      <c r="F38" s="30">
        <f t="shared" ref="F38" si="1">+E38/$E$47</f>
        <v>6.5929574029022194E-3</v>
      </c>
      <c r="G38" s="31"/>
      <c r="I38" s="359">
        <f>+ROUND(F38,4)</f>
        <v>6.6E-3</v>
      </c>
    </row>
    <row r="39" spans="1:9" s="49" customFormat="1" x14ac:dyDescent="0.2">
      <c r="A39" s="45" t="s">
        <v>52</v>
      </c>
      <c r="B39" s="24"/>
      <c r="C39" s="23"/>
      <c r="D39" s="34" t="s">
        <v>107</v>
      </c>
      <c r="E39" s="37">
        <f>SUM(E38)</f>
        <v>60</v>
      </c>
      <c r="F39" s="35">
        <f>F38</f>
        <v>6.5929574029022194E-3</v>
      </c>
      <c r="G39" s="36"/>
    </row>
    <row r="40" spans="1:9" s="49" customFormat="1" ht="14.25" customHeight="1" x14ac:dyDescent="0.2">
      <c r="A40" s="22"/>
      <c r="B40" s="24"/>
      <c r="C40" s="23"/>
      <c r="D40" s="34"/>
      <c r="E40" s="37"/>
      <c r="F40" s="35"/>
      <c r="G40" s="36"/>
    </row>
    <row r="41" spans="1:9" s="49" customFormat="1" ht="14.25" customHeight="1" x14ac:dyDescent="0.2">
      <c r="A41" s="50" t="s">
        <v>61</v>
      </c>
      <c r="B41" s="24"/>
      <c r="C41" s="23"/>
      <c r="D41" s="110"/>
      <c r="E41" s="25">
        <v>1279.54</v>
      </c>
      <c r="F41" s="30">
        <f t="shared" ref="F41" si="2">+E41/$E$47</f>
        <v>0.14059921192182509</v>
      </c>
      <c r="G41" s="31"/>
      <c r="I41" s="359">
        <f>+ROUND(F41,4)</f>
        <v>0.1406</v>
      </c>
    </row>
    <row r="42" spans="1:9" s="49" customFormat="1" ht="14.25" customHeight="1" x14ac:dyDescent="0.2">
      <c r="A42" s="45" t="s">
        <v>52</v>
      </c>
      <c r="B42" s="24"/>
      <c r="C42" s="23"/>
      <c r="D42" s="34"/>
      <c r="E42" s="37">
        <f>+E41</f>
        <v>1279.54</v>
      </c>
      <c r="F42" s="35">
        <f>F41</f>
        <v>0.14059921192182509</v>
      </c>
      <c r="G42" s="36"/>
    </row>
    <row r="43" spans="1:9" s="49" customFormat="1" ht="14.25" customHeight="1" x14ac:dyDescent="0.2">
      <c r="A43" s="45"/>
      <c r="B43" s="52"/>
      <c r="C43" s="33"/>
      <c r="D43" s="51"/>
      <c r="E43" s="51"/>
      <c r="F43" s="35"/>
      <c r="G43" s="36"/>
      <c r="H43" s="2"/>
      <c r="I43" s="2"/>
    </row>
    <row r="44" spans="1:9" s="49" customFormat="1" ht="14.25" customHeight="1" x14ac:dyDescent="0.2">
      <c r="A44" s="45" t="s">
        <v>62</v>
      </c>
      <c r="B44" s="52"/>
      <c r="C44" s="33"/>
      <c r="D44" s="51"/>
      <c r="E44" s="51"/>
      <c r="F44" s="35"/>
      <c r="G44" s="36"/>
      <c r="H44" s="2"/>
      <c r="I44" s="2"/>
    </row>
    <row r="45" spans="1:9" s="49" customFormat="1" ht="14.25" customHeight="1" x14ac:dyDescent="0.2">
      <c r="A45" s="113" t="s">
        <v>63</v>
      </c>
      <c r="B45" s="114"/>
      <c r="C45" s="115"/>
      <c r="D45" s="116"/>
      <c r="E45" s="117">
        <f>ROUND(+E47-E42-E39-E32-E28,2)</f>
        <v>320.14999999999998</v>
      </c>
      <c r="F45" s="366">
        <f>ROUND(E45/E47,4)</f>
        <v>3.5200000000000002E-2</v>
      </c>
      <c r="G45" s="146"/>
      <c r="I45" s="359">
        <f>+ROUND(F45,4)</f>
        <v>3.5200000000000002E-2</v>
      </c>
    </row>
    <row r="46" spans="1:9" s="49" customFormat="1" ht="14.25" customHeight="1" thickBot="1" x14ac:dyDescent="0.25">
      <c r="A46" s="58" t="s">
        <v>52</v>
      </c>
      <c r="B46" s="59"/>
      <c r="C46" s="60"/>
      <c r="D46" s="61"/>
      <c r="E46" s="118">
        <f>E45</f>
        <v>320.14999999999998</v>
      </c>
      <c r="F46" s="203">
        <f>F45</f>
        <v>3.5200000000000002E-2</v>
      </c>
      <c r="G46" s="368"/>
    </row>
    <row r="47" spans="1:9" s="49" customFormat="1" ht="14.25" customHeight="1" thickBot="1" x14ac:dyDescent="0.25">
      <c r="A47" s="119" t="s">
        <v>64</v>
      </c>
      <c r="B47" s="120"/>
      <c r="C47" s="121"/>
      <c r="D47" s="122"/>
      <c r="E47" s="123">
        <v>9100.6200000000008</v>
      </c>
      <c r="F47" s="124">
        <f>+F28+F32+F39+F42+F46</f>
        <v>1.0000210781243473</v>
      </c>
      <c r="G47" s="125"/>
    </row>
    <row r="48" spans="1:9" s="49" customFormat="1" ht="14.25" customHeight="1" x14ac:dyDescent="0.2">
      <c r="A48" s="69"/>
      <c r="C48" s="417"/>
      <c r="D48" s="417"/>
      <c r="E48" s="417"/>
      <c r="F48" s="417"/>
      <c r="G48" s="418"/>
    </row>
    <row r="49" spans="1:9" s="49" customFormat="1" ht="14.25" customHeight="1" x14ac:dyDescent="0.2">
      <c r="A49" s="73" t="s">
        <v>65</v>
      </c>
      <c r="C49" s="417"/>
      <c r="D49" s="417"/>
      <c r="E49" s="417"/>
      <c r="F49" s="417"/>
      <c r="G49" s="418"/>
    </row>
    <row r="50" spans="1:9" s="49" customFormat="1" ht="14.25" customHeight="1" x14ac:dyDescent="0.2">
      <c r="A50" s="73" t="s">
        <v>66</v>
      </c>
      <c r="C50" s="417"/>
      <c r="D50" s="417"/>
      <c r="E50" s="417"/>
      <c r="F50" s="417"/>
      <c r="G50" s="418"/>
    </row>
    <row r="51" spans="1:9" s="49" customFormat="1" ht="14.25" customHeight="1" x14ac:dyDescent="0.2">
      <c r="A51" s="401" t="s">
        <v>67</v>
      </c>
      <c r="B51" s="402"/>
      <c r="C51" s="402"/>
      <c r="D51" s="402"/>
      <c r="E51" s="402"/>
      <c r="F51" s="402"/>
      <c r="G51" s="419"/>
    </row>
    <row r="52" spans="1:9" s="49" customFormat="1" ht="14.25" customHeight="1" x14ac:dyDescent="0.2">
      <c r="A52" s="69" t="s">
        <v>108</v>
      </c>
      <c r="C52" s="417"/>
      <c r="D52" s="417"/>
      <c r="E52" s="417"/>
      <c r="F52" s="417"/>
      <c r="G52" s="418"/>
    </row>
    <row r="53" spans="1:9" s="49" customFormat="1" ht="14.25" customHeight="1" x14ac:dyDescent="0.2">
      <c r="A53" s="420" t="s">
        <v>70</v>
      </c>
      <c r="B53" s="421"/>
      <c r="C53" s="126"/>
      <c r="D53" s="393" t="s">
        <v>71</v>
      </c>
      <c r="E53" s="394"/>
      <c r="F53" s="393" t="s">
        <v>72</v>
      </c>
      <c r="G53" s="395"/>
    </row>
    <row r="54" spans="1:9" s="49" customFormat="1" ht="14.25" customHeight="1" x14ac:dyDescent="0.2">
      <c r="A54" s="127" t="s">
        <v>73</v>
      </c>
      <c r="B54" s="369"/>
      <c r="C54" s="128"/>
      <c r="D54" s="411">
        <v>2161.1336999999999</v>
      </c>
      <c r="E54" s="412"/>
      <c r="F54" s="413">
        <v>2095.5162</v>
      </c>
      <c r="G54" s="414"/>
    </row>
    <row r="55" spans="1:9" s="49" customFormat="1" ht="14.25" customHeight="1" x14ac:dyDescent="0.2">
      <c r="A55" s="127" t="s">
        <v>109</v>
      </c>
      <c r="B55" s="369"/>
      <c r="C55" s="128"/>
      <c r="D55" s="411">
        <v>1001.1451</v>
      </c>
      <c r="E55" s="412"/>
      <c r="F55" s="413">
        <v>1001.1451</v>
      </c>
      <c r="G55" s="414"/>
    </row>
    <row r="56" spans="1:9" s="49" customFormat="1" ht="14.25" customHeight="1" x14ac:dyDescent="0.2">
      <c r="A56" s="127" t="s">
        <v>110</v>
      </c>
      <c r="B56" s="369"/>
      <c r="C56" s="128"/>
      <c r="D56" s="411">
        <v>1002.4699000000001</v>
      </c>
      <c r="E56" s="412"/>
      <c r="F56" s="413">
        <v>1002.3248</v>
      </c>
      <c r="G56" s="414"/>
    </row>
    <row r="57" spans="1:9" s="49" customFormat="1" ht="14.25" customHeight="1" x14ac:dyDescent="0.2">
      <c r="A57" s="127" t="s">
        <v>111</v>
      </c>
      <c r="B57" s="369"/>
      <c r="C57" s="128"/>
      <c r="D57" s="411">
        <v>1001.3496</v>
      </c>
      <c r="E57" s="412"/>
      <c r="F57" s="413">
        <v>1001.2229</v>
      </c>
      <c r="G57" s="414"/>
    </row>
    <row r="58" spans="1:9" s="49" customFormat="1" ht="14.25" customHeight="1" x14ac:dyDescent="0.2">
      <c r="A58" s="127" t="s">
        <v>75</v>
      </c>
      <c r="B58" s="369"/>
      <c r="C58" s="128"/>
      <c r="D58" s="411">
        <v>1006.224</v>
      </c>
      <c r="E58" s="412"/>
      <c r="F58" s="413">
        <v>1004.9437</v>
      </c>
      <c r="G58" s="414"/>
    </row>
    <row r="59" spans="1:9" s="49" customFormat="1" ht="14.25" customHeight="1" x14ac:dyDescent="0.2">
      <c r="A59" s="127" t="s">
        <v>78</v>
      </c>
      <c r="B59" s="369"/>
      <c r="C59" s="128"/>
      <c r="D59" s="411">
        <v>2182.6111000000001</v>
      </c>
      <c r="E59" s="412"/>
      <c r="F59" s="413">
        <v>2115.3935999999999</v>
      </c>
      <c r="G59" s="414"/>
    </row>
    <row r="60" spans="1:9" s="49" customFormat="1" ht="14.25" customHeight="1" x14ac:dyDescent="0.2">
      <c r="A60" s="127" t="s">
        <v>112</v>
      </c>
      <c r="B60" s="369"/>
      <c r="C60" s="128"/>
      <c r="D60" s="411">
        <v>1001.06</v>
      </c>
      <c r="E60" s="412"/>
      <c r="F60" s="413">
        <v>1001.06</v>
      </c>
      <c r="G60" s="414"/>
    </row>
    <row r="61" spans="1:9" s="2" customFormat="1" ht="14.25" customHeight="1" x14ac:dyDescent="0.2">
      <c r="A61" s="127" t="s">
        <v>113</v>
      </c>
      <c r="B61" s="369"/>
      <c r="C61" s="128"/>
      <c r="D61" s="411">
        <v>1001.4073</v>
      </c>
      <c r="E61" s="412"/>
      <c r="F61" s="413">
        <v>1001.2635</v>
      </c>
      <c r="G61" s="414"/>
      <c r="H61" s="49"/>
      <c r="I61" s="49"/>
    </row>
    <row r="62" spans="1:9" s="2" customFormat="1" ht="14.25" customHeight="1" x14ac:dyDescent="0.2">
      <c r="A62" s="127" t="s">
        <v>114</v>
      </c>
      <c r="B62" s="369"/>
      <c r="C62" s="128"/>
      <c r="D62" s="411">
        <v>1001.438</v>
      </c>
      <c r="E62" s="412"/>
      <c r="F62" s="413">
        <v>1001.2871</v>
      </c>
      <c r="G62" s="414"/>
      <c r="H62" s="49"/>
      <c r="I62" s="49"/>
    </row>
    <row r="63" spans="1:9" s="49" customFormat="1" ht="14.25" customHeight="1" x14ac:dyDescent="0.2">
      <c r="A63" s="127" t="s">
        <v>80</v>
      </c>
      <c r="B63" s="369"/>
      <c r="C63" s="128"/>
      <c r="D63" s="411">
        <v>1034.9519</v>
      </c>
      <c r="E63" s="412"/>
      <c r="F63" s="413">
        <v>1033.634</v>
      </c>
      <c r="G63" s="414"/>
    </row>
    <row r="64" spans="1:9" s="2" customFormat="1" ht="14.25" customHeight="1" x14ac:dyDescent="0.2">
      <c r="A64" s="129"/>
      <c r="B64" s="370"/>
      <c r="C64" s="130"/>
      <c r="D64" s="130"/>
      <c r="E64" s="352"/>
      <c r="F64" s="352"/>
      <c r="G64" s="353"/>
      <c r="H64" s="49"/>
      <c r="I64" s="49"/>
    </row>
    <row r="65" spans="1:9" s="2" customFormat="1" ht="14.25" customHeight="1" x14ac:dyDescent="0.2">
      <c r="A65" s="69" t="s">
        <v>115</v>
      </c>
      <c r="B65" s="49"/>
      <c r="C65" s="415"/>
      <c r="D65" s="415"/>
      <c r="E65" s="415"/>
      <c r="F65" s="415"/>
      <c r="G65" s="416"/>
      <c r="H65" s="49"/>
      <c r="I65" s="49"/>
    </row>
    <row r="66" spans="1:9" s="2" customFormat="1" ht="14.25" customHeight="1" x14ac:dyDescent="0.2">
      <c r="A66" s="406" t="s">
        <v>116</v>
      </c>
      <c r="B66" s="407"/>
      <c r="C66" s="225"/>
      <c r="D66" s="408" t="s">
        <v>117</v>
      </c>
      <c r="E66" s="409"/>
      <c r="F66" s="408" t="s">
        <v>118</v>
      </c>
      <c r="G66" s="410"/>
      <c r="H66" s="49"/>
      <c r="I66" s="49"/>
    </row>
    <row r="67" spans="1:9" s="2" customFormat="1" ht="14.25" customHeight="1" x14ac:dyDescent="0.2">
      <c r="A67" s="354" t="s">
        <v>109</v>
      </c>
      <c r="B67" s="355"/>
      <c r="C67" s="371"/>
      <c r="D67" s="403">
        <v>30.844599999999986</v>
      </c>
      <c r="E67" s="404"/>
      <c r="F67" s="403">
        <v>30.844599999999986</v>
      </c>
      <c r="G67" s="405"/>
      <c r="H67" s="49"/>
      <c r="I67" s="49"/>
    </row>
    <row r="68" spans="1:9" s="2" customFormat="1" ht="14.25" customHeight="1" x14ac:dyDescent="0.2">
      <c r="A68" s="354" t="s">
        <v>110</v>
      </c>
      <c r="B68" s="355"/>
      <c r="C68" s="371"/>
      <c r="D68" s="403">
        <v>30.7563</v>
      </c>
      <c r="E68" s="404"/>
      <c r="F68" s="403">
        <v>30.7563</v>
      </c>
      <c r="G68" s="405"/>
    </row>
    <row r="69" spans="1:9" s="2" customFormat="1" ht="14.25" customHeight="1" x14ac:dyDescent="0.2">
      <c r="A69" s="354" t="s">
        <v>111</v>
      </c>
      <c r="B69" s="355"/>
      <c r="C69" s="371"/>
      <c r="D69" s="403">
        <v>30.729199999999995</v>
      </c>
      <c r="E69" s="404"/>
      <c r="F69" s="403">
        <v>30.729199999999995</v>
      </c>
      <c r="G69" s="405"/>
    </row>
    <row r="70" spans="1:9" s="2" customFormat="1" ht="14.25" customHeight="1" x14ac:dyDescent="0.2">
      <c r="A70" s="354" t="s">
        <v>75</v>
      </c>
      <c r="B70" s="355"/>
      <c r="C70" s="371"/>
      <c r="D70" s="403">
        <v>29.6175</v>
      </c>
      <c r="E70" s="404"/>
      <c r="F70" s="403">
        <v>29.6175</v>
      </c>
      <c r="G70" s="405"/>
      <c r="H70" s="49"/>
      <c r="I70" s="49"/>
    </row>
    <row r="71" spans="1:9" s="2" customFormat="1" ht="14.25" customHeight="1" x14ac:dyDescent="0.2">
      <c r="A71" s="354" t="s">
        <v>112</v>
      </c>
      <c r="B71" s="355"/>
      <c r="C71" s="371"/>
      <c r="D71" s="403">
        <v>31.313299999999991</v>
      </c>
      <c r="E71" s="404"/>
      <c r="F71" s="403">
        <v>31.313299999999991</v>
      </c>
      <c r="G71" s="405"/>
    </row>
    <row r="72" spans="1:9" s="2" customFormat="1" ht="14.25" customHeight="1" x14ac:dyDescent="0.2">
      <c r="A72" s="354" t="s">
        <v>113</v>
      </c>
      <c r="B72" s="355"/>
      <c r="C72" s="371"/>
      <c r="D72" s="403">
        <v>31.160200000000003</v>
      </c>
      <c r="E72" s="404"/>
      <c r="F72" s="403">
        <v>31.160200000000003</v>
      </c>
      <c r="G72" s="405"/>
    </row>
    <row r="73" spans="1:9" s="2" customFormat="1" ht="14.25" customHeight="1" x14ac:dyDescent="0.2">
      <c r="A73" s="354" t="s">
        <v>114</v>
      </c>
      <c r="B73" s="355"/>
      <c r="C73" s="371"/>
      <c r="D73" s="403">
        <v>31.201899999999998</v>
      </c>
      <c r="E73" s="404"/>
      <c r="F73" s="403">
        <v>31.201899999999998</v>
      </c>
      <c r="G73" s="405"/>
    </row>
    <row r="74" spans="1:9" s="2" customFormat="1" ht="14.25" customHeight="1" x14ac:dyDescent="0.2">
      <c r="A74" s="354" t="s">
        <v>80</v>
      </c>
      <c r="B74" s="355"/>
      <c r="C74" s="371"/>
      <c r="D74" s="403">
        <v>30.965599999999998</v>
      </c>
      <c r="E74" s="404"/>
      <c r="F74" s="403">
        <v>30.965599999999998</v>
      </c>
      <c r="G74" s="405"/>
    </row>
    <row r="75" spans="1:9" s="2" customFormat="1" x14ac:dyDescent="0.2">
      <c r="A75" s="69" t="s">
        <v>119</v>
      </c>
      <c r="B75" s="49"/>
      <c r="C75" s="397"/>
      <c r="D75" s="397"/>
      <c r="E75" s="397"/>
      <c r="F75" s="397"/>
      <c r="G75" s="398"/>
    </row>
    <row r="76" spans="1:9" s="2" customFormat="1" x14ac:dyDescent="0.2">
      <c r="A76" s="69" t="s">
        <v>120</v>
      </c>
      <c r="B76" s="49"/>
      <c r="C76" s="397"/>
      <c r="D76" s="397"/>
      <c r="E76" s="397"/>
      <c r="F76" s="397"/>
      <c r="G76" s="398"/>
    </row>
    <row r="77" spans="1:9" s="2" customFormat="1" x14ac:dyDescent="0.2">
      <c r="A77" s="401" t="s">
        <v>121</v>
      </c>
      <c r="B77" s="402"/>
      <c r="C77" s="402"/>
      <c r="D77" s="402"/>
      <c r="E77" s="397"/>
      <c r="F77" s="397"/>
      <c r="G77" s="398"/>
    </row>
    <row r="78" spans="1:9" s="2" customFormat="1" x14ac:dyDescent="0.2">
      <c r="A78" s="69" t="s">
        <v>122</v>
      </c>
      <c r="B78" s="49"/>
      <c r="C78" s="397"/>
      <c r="D78" s="397"/>
      <c r="E78" s="397"/>
      <c r="F78" s="397"/>
      <c r="G78" s="398"/>
    </row>
    <row r="79" spans="1:9" s="2" customFormat="1" x14ac:dyDescent="0.2">
      <c r="A79" s="69" t="s">
        <v>123</v>
      </c>
      <c r="B79" s="49"/>
      <c r="C79" s="397"/>
      <c r="D79" s="397"/>
      <c r="E79" s="397"/>
      <c r="F79" s="397"/>
      <c r="G79" s="398"/>
    </row>
    <row r="80" spans="1:9" s="2" customFormat="1" x14ac:dyDescent="0.2">
      <c r="A80" s="69" t="s">
        <v>124</v>
      </c>
      <c r="B80" s="49"/>
      <c r="C80" s="349"/>
      <c r="D80" s="349"/>
      <c r="E80" s="349"/>
      <c r="F80" s="349"/>
      <c r="G80" s="350"/>
    </row>
    <row r="81" spans="1:7" s="2" customFormat="1" ht="13.5" thickBot="1" x14ac:dyDescent="0.25">
      <c r="A81" s="131"/>
      <c r="B81" s="81"/>
      <c r="C81" s="132"/>
      <c r="D81" s="132"/>
      <c r="E81" s="399"/>
      <c r="F81" s="399"/>
      <c r="G81" s="400"/>
    </row>
    <row r="82" spans="1:7" s="2" customFormat="1" x14ac:dyDescent="0.2">
      <c r="G82" s="372"/>
    </row>
    <row r="83" spans="1:7" s="2" customFormat="1" x14ac:dyDescent="0.2">
      <c r="G83" s="372"/>
    </row>
    <row r="84" spans="1:7" s="2" customFormat="1" x14ac:dyDescent="0.2">
      <c r="G84" s="372"/>
    </row>
    <row r="85" spans="1:7" s="2" customFormat="1" x14ac:dyDescent="0.2">
      <c r="G85" s="372"/>
    </row>
    <row r="86" spans="1:7" s="2" customFormat="1" x14ac:dyDescent="0.2">
      <c r="G86" s="372"/>
    </row>
    <row r="87" spans="1:7" s="2" customFormat="1" x14ac:dyDescent="0.2">
      <c r="G87" s="372"/>
    </row>
    <row r="88" spans="1:7" s="2" customFormat="1" x14ac:dyDescent="0.2">
      <c r="G88" s="372"/>
    </row>
    <row r="89" spans="1:7" s="2" customFormat="1" x14ac:dyDescent="0.2">
      <c r="G89" s="372"/>
    </row>
    <row r="90" spans="1:7" s="2" customFormat="1" x14ac:dyDescent="0.2">
      <c r="G90" s="372"/>
    </row>
    <row r="91" spans="1:7" s="2" customFormat="1" x14ac:dyDescent="0.2">
      <c r="G91" s="372"/>
    </row>
    <row r="92" spans="1:7" s="2" customFormat="1" x14ac:dyDescent="0.2">
      <c r="G92" s="372"/>
    </row>
    <row r="93" spans="1:7" s="2" customFormat="1" x14ac:dyDescent="0.2">
      <c r="G93" s="372"/>
    </row>
    <row r="94" spans="1:7" s="2" customFormat="1" x14ac:dyDescent="0.2">
      <c r="G94" s="372"/>
    </row>
    <row r="95" spans="1:7" s="2" customFormat="1" x14ac:dyDescent="0.2">
      <c r="G95" s="372"/>
    </row>
    <row r="96" spans="1:7" s="2" customFormat="1" x14ac:dyDescent="0.2">
      <c r="G96" s="372"/>
    </row>
    <row r="97" spans="7:7" s="2" customFormat="1" x14ac:dyDescent="0.2">
      <c r="G97" s="372"/>
    </row>
    <row r="98" spans="7:7" s="2" customFormat="1" x14ac:dyDescent="0.2">
      <c r="G98" s="372"/>
    </row>
    <row r="99" spans="7:7" s="2" customFormat="1" x14ac:dyDescent="0.2">
      <c r="G99" s="372"/>
    </row>
    <row r="100" spans="7:7" s="2" customFormat="1" x14ac:dyDescent="0.2">
      <c r="G100" s="372"/>
    </row>
    <row r="101" spans="7:7" s="2" customFormat="1" x14ac:dyDescent="0.2">
      <c r="G101" s="372"/>
    </row>
    <row r="102" spans="7:7" s="2" customFormat="1" x14ac:dyDescent="0.2">
      <c r="G102" s="372"/>
    </row>
    <row r="103" spans="7:7" s="2" customFormat="1" x14ac:dyDescent="0.2">
      <c r="G103" s="372"/>
    </row>
    <row r="104" spans="7:7" s="2" customFormat="1" x14ac:dyDescent="0.2">
      <c r="G104" s="372"/>
    </row>
    <row r="105" spans="7:7" s="2" customFormat="1" x14ac:dyDescent="0.2">
      <c r="G105" s="372"/>
    </row>
    <row r="106" spans="7:7" s="2" customFormat="1" x14ac:dyDescent="0.2">
      <c r="G106" s="372"/>
    </row>
    <row r="107" spans="7:7" s="2" customFormat="1" x14ac:dyDescent="0.2">
      <c r="G107" s="372"/>
    </row>
    <row r="108" spans="7:7" s="2" customFormat="1" x14ac:dyDescent="0.2">
      <c r="G108" s="372"/>
    </row>
    <row r="109" spans="7:7" s="2" customFormat="1" x14ac:dyDescent="0.2">
      <c r="G109" s="372"/>
    </row>
    <row r="110" spans="7:7" s="2" customFormat="1" x14ac:dyDescent="0.2">
      <c r="G110" s="372"/>
    </row>
    <row r="111" spans="7:7" s="2" customFormat="1" x14ac:dyDescent="0.2">
      <c r="G111" s="372"/>
    </row>
    <row r="112" spans="7:7" s="2" customFormat="1" x14ac:dyDescent="0.2">
      <c r="G112" s="372"/>
    </row>
    <row r="113" spans="1:9" s="2" customFormat="1" x14ac:dyDescent="0.2">
      <c r="G113" s="372"/>
    </row>
    <row r="114" spans="1:9" s="2" customFormat="1" x14ac:dyDescent="0.2">
      <c r="G114" s="372"/>
    </row>
    <row r="115" spans="1:9" s="2" customFormat="1" x14ac:dyDescent="0.2">
      <c r="G115" s="372"/>
    </row>
    <row r="116" spans="1:9" s="2" customFormat="1" x14ac:dyDescent="0.2">
      <c r="G116" s="372"/>
    </row>
    <row r="117" spans="1:9" s="2" customFormat="1" x14ac:dyDescent="0.2">
      <c r="G117" s="372"/>
    </row>
    <row r="118" spans="1:9" s="2" customFormat="1" x14ac:dyDescent="0.2">
      <c r="G118" s="372"/>
    </row>
    <row r="119" spans="1:9" s="2" customFormat="1" x14ac:dyDescent="0.2">
      <c r="G119" s="372"/>
    </row>
    <row r="120" spans="1:9" x14ac:dyDescent="0.2">
      <c r="A120" s="2"/>
      <c r="C120" s="2"/>
      <c r="D120" s="2"/>
      <c r="E120" s="2"/>
      <c r="F120" s="2"/>
      <c r="G120" s="372"/>
      <c r="H120" s="2"/>
      <c r="I120" s="2"/>
    </row>
    <row r="121" spans="1:9" x14ac:dyDescent="0.2">
      <c r="A121" s="2"/>
      <c r="C121" s="2"/>
      <c r="D121" s="2"/>
      <c r="E121" s="2"/>
      <c r="F121" s="2"/>
      <c r="G121" s="372"/>
      <c r="H121" s="2"/>
      <c r="I121" s="2"/>
    </row>
    <row r="122" spans="1:9" x14ac:dyDescent="0.2">
      <c r="A122" s="2"/>
      <c r="C122" s="2"/>
      <c r="D122" s="2"/>
      <c r="E122" s="2"/>
      <c r="F122" s="2"/>
      <c r="G122" s="372"/>
      <c r="H122" s="2"/>
      <c r="I122" s="2"/>
    </row>
    <row r="123" spans="1:9" x14ac:dyDescent="0.2">
      <c r="A123" s="2"/>
      <c r="C123" s="2"/>
      <c r="D123" s="2"/>
      <c r="E123" s="2"/>
      <c r="F123" s="2"/>
      <c r="G123" s="372"/>
      <c r="H123" s="2"/>
      <c r="I123" s="2"/>
    </row>
    <row r="124" spans="1:9" x14ac:dyDescent="0.2">
      <c r="A124" s="2"/>
      <c r="C124" s="2"/>
      <c r="D124" s="2"/>
      <c r="E124" s="2"/>
      <c r="F124" s="2"/>
      <c r="G124" s="372"/>
      <c r="H124" s="2"/>
      <c r="I124" s="2"/>
    </row>
    <row r="125" spans="1:9" x14ac:dyDescent="0.2">
      <c r="A125" s="2"/>
      <c r="C125" s="2"/>
      <c r="D125" s="2"/>
      <c r="E125" s="2"/>
      <c r="F125" s="2"/>
      <c r="G125" s="372"/>
      <c r="H125" s="2"/>
      <c r="I125" s="2"/>
    </row>
    <row r="126" spans="1:9" x14ac:dyDescent="0.2">
      <c r="A126" s="2"/>
      <c r="C126" s="2"/>
      <c r="D126" s="2"/>
      <c r="E126" s="2"/>
      <c r="F126" s="2"/>
      <c r="G126" s="372"/>
      <c r="H126" s="2"/>
      <c r="I126" s="2"/>
    </row>
  </sheetData>
  <mergeCells count="72">
    <mergeCell ref="A8:G8"/>
    <mergeCell ref="A9:G9"/>
    <mergeCell ref="A11:G11"/>
    <mergeCell ref="A12:G12"/>
    <mergeCell ref="C48:D48"/>
    <mergeCell ref="E48:G48"/>
    <mergeCell ref="D55:E55"/>
    <mergeCell ref="F55:G55"/>
    <mergeCell ref="C49:D49"/>
    <mergeCell ref="E49:G49"/>
    <mergeCell ref="C50:D50"/>
    <mergeCell ref="E50:G50"/>
    <mergeCell ref="A51:G51"/>
    <mergeCell ref="C52:D52"/>
    <mergeCell ref="E52:G52"/>
    <mergeCell ref="A53:B53"/>
    <mergeCell ref="D53:E53"/>
    <mergeCell ref="F53:G53"/>
    <mergeCell ref="D54:E54"/>
    <mergeCell ref="F54:G54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C65:D65"/>
    <mergeCell ref="E65:G65"/>
    <mergeCell ref="D71:E71"/>
    <mergeCell ref="F71:G71"/>
    <mergeCell ref="A66:B66"/>
    <mergeCell ref="D66:E66"/>
    <mergeCell ref="F66:G66"/>
    <mergeCell ref="D67:E67"/>
    <mergeCell ref="F67:G67"/>
    <mergeCell ref="D68:E68"/>
    <mergeCell ref="F68:G68"/>
    <mergeCell ref="C79:D79"/>
    <mergeCell ref="E79:G79"/>
    <mergeCell ref="E81:G81"/>
    <mergeCell ref="C75:D75"/>
    <mergeCell ref="E75:G75"/>
    <mergeCell ref="C76:D76"/>
    <mergeCell ref="E76:G76"/>
    <mergeCell ref="A77:D77"/>
    <mergeCell ref="E77:G77"/>
    <mergeCell ref="A6:I6"/>
    <mergeCell ref="A7:I7"/>
    <mergeCell ref="E1:F1"/>
    <mergeCell ref="E2:F2"/>
    <mergeCell ref="C78:D78"/>
    <mergeCell ref="E78:G78"/>
    <mergeCell ref="D72:E72"/>
    <mergeCell ref="F72:G72"/>
    <mergeCell ref="D73:E73"/>
    <mergeCell ref="F73:G73"/>
    <mergeCell ref="D74:E74"/>
    <mergeCell ref="F74:G74"/>
    <mergeCell ref="D69:E69"/>
    <mergeCell ref="F69:G69"/>
    <mergeCell ref="D70:E70"/>
    <mergeCell ref="F70:G70"/>
  </mergeCells>
  <pageMargins left="3.937007874015748E-2" right="0.74803149606299213" top="3.937007874015748E-2" bottom="3.937007874015748E-2" header="0.51181102362204722" footer="0.51181102362204722"/>
  <pageSetup paperSize="9" scale="4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6"/>
  <sheetViews>
    <sheetView topLeftCell="A69" zoomScaleNormal="100" zoomScaleSheetLayoutView="90" workbookViewId="0">
      <selection activeCell="B84" sqref="B84"/>
    </sheetView>
  </sheetViews>
  <sheetFormatPr defaultColWidth="9.140625" defaultRowHeight="12.75" x14ac:dyDescent="0.2"/>
  <cols>
    <col min="1" max="1" width="54" style="1" customWidth="1"/>
    <col min="2" max="2" width="22.5703125" style="1" customWidth="1"/>
    <col min="3" max="3" width="30.140625" style="1" customWidth="1"/>
    <col min="4" max="4" width="15.5703125" style="1" customWidth="1"/>
    <col min="5" max="5" width="18" style="1" bestFit="1" customWidth="1"/>
    <col min="6" max="6" width="18" style="1" customWidth="1"/>
    <col min="7" max="7" width="17.7109375" style="84" customWidth="1"/>
    <col min="8" max="16384" width="9.140625" style="2"/>
  </cols>
  <sheetData>
    <row r="1" spans="1:9" ht="15" x14ac:dyDescent="0.2">
      <c r="A1" s="361" t="s">
        <v>366</v>
      </c>
      <c r="C1" s="361" t="s">
        <v>367</v>
      </c>
      <c r="E1"/>
      <c r="F1"/>
      <c r="G1"/>
      <c r="H1"/>
      <c r="I1"/>
    </row>
    <row r="2" spans="1:9" ht="25.5" customHeight="1" x14ac:dyDescent="0.2">
      <c r="A2" s="361" t="s">
        <v>360</v>
      </c>
      <c r="C2" s="361" t="s">
        <v>361</v>
      </c>
      <c r="E2"/>
      <c r="F2"/>
      <c r="G2"/>
      <c r="H2"/>
      <c r="I2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s="1" customFormat="1" ht="159" customHeight="1" thickBot="1" x14ac:dyDescent="0.3">
      <c r="A4" s="381"/>
      <c r="B4" s="381"/>
      <c r="C4" s="381"/>
      <c r="D4" s="381"/>
      <c r="E4" s="381"/>
      <c r="F4" s="381"/>
      <c r="G4" s="381"/>
      <c r="H4" s="381"/>
      <c r="I4" s="381"/>
    </row>
    <row r="5" spans="1:9" ht="13.5" thickBot="1" x14ac:dyDescent="0.25">
      <c r="A5" s="386" t="s">
        <v>125</v>
      </c>
      <c r="B5" s="387"/>
      <c r="C5" s="387"/>
      <c r="D5" s="387"/>
      <c r="E5" s="387"/>
      <c r="F5" s="387"/>
      <c r="G5" s="388"/>
    </row>
    <row r="6" spans="1:9" x14ac:dyDescent="0.2">
      <c r="A6" s="386" t="s">
        <v>1</v>
      </c>
      <c r="B6" s="387"/>
      <c r="C6" s="387"/>
      <c r="D6" s="387"/>
      <c r="E6" s="387"/>
      <c r="F6" s="387"/>
      <c r="G6" s="388"/>
    </row>
    <row r="7" spans="1:9" ht="13.5" thickBot="1" x14ac:dyDescent="0.25">
      <c r="A7" s="3"/>
      <c r="B7" s="4"/>
      <c r="C7" s="4"/>
      <c r="D7" s="4"/>
      <c r="E7" s="4"/>
      <c r="F7" s="4"/>
      <c r="G7" s="5"/>
    </row>
    <row r="8" spans="1:9" ht="28.5" customHeight="1" x14ac:dyDescent="0.2">
      <c r="A8" s="389" t="s">
        <v>126</v>
      </c>
      <c r="B8" s="387"/>
      <c r="C8" s="387"/>
      <c r="D8" s="387"/>
      <c r="E8" s="387"/>
      <c r="F8" s="387"/>
      <c r="G8" s="388"/>
      <c r="H8" s="1"/>
      <c r="I8" s="1"/>
    </row>
    <row r="9" spans="1:9" ht="13.5" thickBot="1" x14ac:dyDescent="0.25">
      <c r="A9" s="6"/>
      <c r="B9" s="7"/>
      <c r="C9" s="7"/>
      <c r="D9" s="7"/>
      <c r="E9" s="7"/>
      <c r="F9" s="7"/>
      <c r="G9" s="8"/>
    </row>
    <row r="10" spans="1:9" ht="26.25" thickBot="1" x14ac:dyDescent="0.25">
      <c r="A10" s="9" t="s">
        <v>3</v>
      </c>
      <c r="B10" s="10" t="s">
        <v>4</v>
      </c>
      <c r="C10" s="11" t="s">
        <v>5</v>
      </c>
      <c r="D10" s="12" t="s">
        <v>6</v>
      </c>
      <c r="E10" s="13" t="s">
        <v>7</v>
      </c>
      <c r="F10" s="13" t="s">
        <v>8</v>
      </c>
      <c r="G10" s="15" t="s">
        <v>9</v>
      </c>
    </row>
    <row r="11" spans="1:9" x14ac:dyDescent="0.2">
      <c r="A11" s="16" t="s">
        <v>10</v>
      </c>
      <c r="B11" s="17"/>
      <c r="C11" s="18"/>
      <c r="D11" s="19"/>
      <c r="E11" s="19"/>
      <c r="F11" s="19"/>
      <c r="G11" s="21"/>
    </row>
    <row r="12" spans="1:9" x14ac:dyDescent="0.2">
      <c r="A12" s="22" t="s">
        <v>11</v>
      </c>
      <c r="B12" s="23"/>
      <c r="C12" s="24"/>
      <c r="D12" s="25"/>
      <c r="E12" s="25"/>
      <c r="F12" s="25"/>
      <c r="G12" s="27"/>
    </row>
    <row r="13" spans="1:9" x14ac:dyDescent="0.2">
      <c r="A13" s="28" t="s">
        <v>258</v>
      </c>
      <c r="B13" s="24" t="s">
        <v>12</v>
      </c>
      <c r="C13" s="24" t="s">
        <v>259</v>
      </c>
      <c r="D13" s="29">
        <v>14950</v>
      </c>
      <c r="E13" s="25">
        <v>240.63</v>
      </c>
      <c r="F13" s="30">
        <f>+E13/$E$80</f>
        <v>7.3383835611425224E-2</v>
      </c>
      <c r="G13" s="31"/>
    </row>
    <row r="14" spans="1:9" x14ac:dyDescent="0.2">
      <c r="A14" s="28" t="s">
        <v>260</v>
      </c>
      <c r="B14" s="24" t="s">
        <v>13</v>
      </c>
      <c r="C14" s="24" t="s">
        <v>259</v>
      </c>
      <c r="D14" s="29">
        <v>22843</v>
      </c>
      <c r="E14" s="25">
        <v>200.39</v>
      </c>
      <c r="F14" s="30">
        <f t="shared" ref="F14:F44" si="0">+E14/$E$80</f>
        <v>6.111202600745335E-2</v>
      </c>
      <c r="G14" s="31"/>
    </row>
    <row r="15" spans="1:9" x14ac:dyDescent="0.2">
      <c r="A15" s="28" t="s">
        <v>261</v>
      </c>
      <c r="B15" s="24" t="s">
        <v>14</v>
      </c>
      <c r="C15" s="24" t="s">
        <v>262</v>
      </c>
      <c r="D15" s="29">
        <v>8479</v>
      </c>
      <c r="E15" s="25">
        <v>197.65</v>
      </c>
      <c r="F15" s="30">
        <f t="shared" si="0"/>
        <v>6.0276420681536783E-2</v>
      </c>
      <c r="G15" s="31"/>
    </row>
    <row r="16" spans="1:9" x14ac:dyDescent="0.2">
      <c r="A16" s="28" t="s">
        <v>263</v>
      </c>
      <c r="B16" s="24" t="s">
        <v>15</v>
      </c>
      <c r="C16" s="24" t="s">
        <v>264</v>
      </c>
      <c r="D16" s="29">
        <v>11013</v>
      </c>
      <c r="E16" s="25">
        <v>157.26</v>
      </c>
      <c r="F16" s="30">
        <f t="shared" si="0"/>
        <v>4.795886626045269E-2</v>
      </c>
      <c r="G16" s="31"/>
    </row>
    <row r="17" spans="1:7" x14ac:dyDescent="0.2">
      <c r="A17" s="28" t="s">
        <v>224</v>
      </c>
      <c r="B17" s="24" t="s">
        <v>17</v>
      </c>
      <c r="C17" s="24" t="s">
        <v>267</v>
      </c>
      <c r="D17" s="29">
        <v>4250</v>
      </c>
      <c r="E17" s="25">
        <v>111.58</v>
      </c>
      <c r="F17" s="30">
        <f t="shared" si="0"/>
        <v>3.4028044622544266E-2</v>
      </c>
      <c r="G17" s="31"/>
    </row>
    <row r="18" spans="1:7" x14ac:dyDescent="0.2">
      <c r="A18" s="28" t="s">
        <v>270</v>
      </c>
      <c r="B18" s="24" t="s">
        <v>20</v>
      </c>
      <c r="C18" s="24" t="s">
        <v>259</v>
      </c>
      <c r="D18" s="29">
        <v>21148</v>
      </c>
      <c r="E18" s="25">
        <v>110.76</v>
      </c>
      <c r="F18" s="30">
        <f t="shared" si="0"/>
        <v>3.3777972955664128E-2</v>
      </c>
      <c r="G18" s="31"/>
    </row>
    <row r="19" spans="1:7" x14ac:dyDescent="0.2">
      <c r="A19" s="28" t="s">
        <v>220</v>
      </c>
      <c r="B19" s="24" t="s">
        <v>18</v>
      </c>
      <c r="C19" s="24" t="s">
        <v>259</v>
      </c>
      <c r="D19" s="29">
        <v>12321</v>
      </c>
      <c r="E19" s="25">
        <v>105.78</v>
      </c>
      <c r="F19" s="30">
        <f t="shared" si="0"/>
        <v>3.225924502753838E-2</v>
      </c>
      <c r="G19" s="31"/>
    </row>
    <row r="20" spans="1:7" x14ac:dyDescent="0.2">
      <c r="A20" s="28" t="s">
        <v>271</v>
      </c>
      <c r="B20" s="24" t="s">
        <v>21</v>
      </c>
      <c r="C20" s="24" t="s">
        <v>269</v>
      </c>
      <c r="D20" s="29">
        <v>4122</v>
      </c>
      <c r="E20" s="25">
        <v>105.54</v>
      </c>
      <c r="F20" s="30">
        <f t="shared" si="0"/>
        <v>3.2186053320158829E-2</v>
      </c>
      <c r="G20" s="31"/>
    </row>
    <row r="21" spans="1:7" x14ac:dyDescent="0.2">
      <c r="A21" s="28" t="s">
        <v>268</v>
      </c>
      <c r="B21" s="24" t="s">
        <v>19</v>
      </c>
      <c r="C21" s="24" t="s">
        <v>269</v>
      </c>
      <c r="D21" s="29">
        <v>27500</v>
      </c>
      <c r="E21" s="25">
        <v>105.46</v>
      </c>
      <c r="F21" s="30">
        <f t="shared" si="0"/>
        <v>3.2161656084365643E-2</v>
      </c>
      <c r="G21" s="31"/>
    </row>
    <row r="22" spans="1:7" x14ac:dyDescent="0.2">
      <c r="A22" s="28" t="s">
        <v>223</v>
      </c>
      <c r="B22" s="24" t="s">
        <v>22</v>
      </c>
      <c r="C22" s="24" t="s">
        <v>272</v>
      </c>
      <c r="D22" s="29">
        <v>13600</v>
      </c>
      <c r="E22" s="25">
        <v>101.86</v>
      </c>
      <c r="F22" s="30">
        <f t="shared" si="0"/>
        <v>3.1063780473672333E-2</v>
      </c>
      <c r="G22" s="31"/>
    </row>
    <row r="23" spans="1:7" x14ac:dyDescent="0.2">
      <c r="A23" s="28" t="s">
        <v>265</v>
      </c>
      <c r="B23" s="24" t="s">
        <v>16</v>
      </c>
      <c r="C23" s="24" t="s">
        <v>266</v>
      </c>
      <c r="D23" s="29">
        <v>3900</v>
      </c>
      <c r="E23" s="25">
        <v>84.4</v>
      </c>
      <c r="F23" s="30">
        <f t="shared" si="0"/>
        <v>2.5739083761809788E-2</v>
      </c>
      <c r="G23" s="31"/>
    </row>
    <row r="24" spans="1:7" x14ac:dyDescent="0.2">
      <c r="A24" s="28" t="s">
        <v>279</v>
      </c>
      <c r="B24" s="24" t="s">
        <v>29</v>
      </c>
      <c r="C24" s="24" t="s">
        <v>280</v>
      </c>
      <c r="D24" s="29">
        <v>2800</v>
      </c>
      <c r="E24" s="25">
        <v>70.42</v>
      </c>
      <c r="F24" s="30">
        <f t="shared" si="0"/>
        <v>2.1475666806950774E-2</v>
      </c>
      <c r="G24" s="31"/>
    </row>
    <row r="25" spans="1:7" x14ac:dyDescent="0.2">
      <c r="A25" s="28" t="s">
        <v>276</v>
      </c>
      <c r="B25" s="24" t="s">
        <v>26</v>
      </c>
      <c r="C25" s="24" t="s">
        <v>275</v>
      </c>
      <c r="D25" s="29">
        <v>2450</v>
      </c>
      <c r="E25" s="25">
        <v>57.51</v>
      </c>
      <c r="F25" s="30">
        <f t="shared" si="0"/>
        <v>1.7538562880825601E-2</v>
      </c>
      <c r="G25" s="31"/>
    </row>
    <row r="26" spans="1:7" x14ac:dyDescent="0.2">
      <c r="A26" s="28" t="s">
        <v>273</v>
      </c>
      <c r="B26" s="24" t="s">
        <v>24</v>
      </c>
      <c r="C26" s="24" t="s">
        <v>274</v>
      </c>
      <c r="D26" s="29">
        <v>750</v>
      </c>
      <c r="E26" s="25">
        <v>57.17</v>
      </c>
      <c r="F26" s="30">
        <f t="shared" si="0"/>
        <v>1.7434874628704567E-2</v>
      </c>
      <c r="G26" s="31"/>
    </row>
    <row r="27" spans="1:7" x14ac:dyDescent="0.2">
      <c r="A27" s="28" t="s">
        <v>228</v>
      </c>
      <c r="B27" s="24" t="s">
        <v>23</v>
      </c>
      <c r="C27" s="24" t="s">
        <v>259</v>
      </c>
      <c r="D27" s="29">
        <v>3254</v>
      </c>
      <c r="E27" s="25">
        <v>56.39</v>
      </c>
      <c r="F27" s="30">
        <f t="shared" si="0"/>
        <v>1.7197001579721018E-2</v>
      </c>
      <c r="G27" s="31"/>
    </row>
    <row r="28" spans="1:7" x14ac:dyDescent="0.2">
      <c r="A28" s="28" t="s">
        <v>281</v>
      </c>
      <c r="B28" s="24" t="s">
        <v>30</v>
      </c>
      <c r="C28" s="24" t="s">
        <v>264</v>
      </c>
      <c r="D28" s="29">
        <v>1730</v>
      </c>
      <c r="E28" s="25">
        <v>55.46</v>
      </c>
      <c r="F28" s="30">
        <f t="shared" si="0"/>
        <v>1.6913383713625246E-2</v>
      </c>
      <c r="G28" s="31"/>
    </row>
    <row r="29" spans="1:7" x14ac:dyDescent="0.2">
      <c r="A29" s="28" t="s">
        <v>277</v>
      </c>
      <c r="B29" s="24" t="s">
        <v>27</v>
      </c>
      <c r="C29" s="24" t="s">
        <v>275</v>
      </c>
      <c r="D29" s="29">
        <v>650</v>
      </c>
      <c r="E29" s="25">
        <v>53.9</v>
      </c>
      <c r="F29" s="30">
        <f t="shared" si="0"/>
        <v>1.6437637615658147E-2</v>
      </c>
      <c r="G29" s="31"/>
    </row>
    <row r="30" spans="1:7" x14ac:dyDescent="0.2">
      <c r="A30" s="28" t="s">
        <v>284</v>
      </c>
      <c r="B30" s="24" t="s">
        <v>32</v>
      </c>
      <c r="C30" s="24" t="s">
        <v>285</v>
      </c>
      <c r="D30" s="29">
        <v>3000</v>
      </c>
      <c r="E30" s="25">
        <v>48.89</v>
      </c>
      <c r="F30" s="30">
        <f t="shared" si="0"/>
        <v>1.4909760724109959E-2</v>
      </c>
      <c r="G30" s="31"/>
    </row>
    <row r="31" spans="1:7" x14ac:dyDescent="0.2">
      <c r="A31" s="28" t="s">
        <v>288</v>
      </c>
      <c r="B31" s="24" t="s">
        <v>34</v>
      </c>
      <c r="C31" s="24" t="s">
        <v>264</v>
      </c>
      <c r="D31" s="29">
        <v>4200</v>
      </c>
      <c r="E31" s="25">
        <v>45.58</v>
      </c>
      <c r="F31" s="30">
        <f t="shared" si="0"/>
        <v>1.3900325093166944E-2</v>
      </c>
      <c r="G31" s="31"/>
    </row>
    <row r="32" spans="1:7" x14ac:dyDescent="0.2">
      <c r="A32" s="28" t="s">
        <v>282</v>
      </c>
      <c r="B32" s="24" t="s">
        <v>31</v>
      </c>
      <c r="C32" s="24" t="s">
        <v>283</v>
      </c>
      <c r="D32" s="29">
        <v>9005</v>
      </c>
      <c r="E32" s="25">
        <v>36.5</v>
      </c>
      <c r="F32" s="30">
        <f t="shared" si="0"/>
        <v>1.1131238830640489E-2</v>
      </c>
      <c r="G32" s="31"/>
    </row>
    <row r="33" spans="1:7" x14ac:dyDescent="0.2">
      <c r="A33" s="28" t="s">
        <v>227</v>
      </c>
      <c r="B33" s="24" t="s">
        <v>25</v>
      </c>
      <c r="C33" s="24" t="s">
        <v>275</v>
      </c>
      <c r="D33" s="29">
        <v>7500</v>
      </c>
      <c r="E33" s="25">
        <v>31.56</v>
      </c>
      <c r="F33" s="30">
        <f t="shared" si="0"/>
        <v>9.6247095204113377E-3</v>
      </c>
      <c r="G33" s="31"/>
    </row>
    <row r="34" spans="1:7" x14ac:dyDescent="0.2">
      <c r="A34" s="28" t="s">
        <v>299</v>
      </c>
      <c r="B34" s="24" t="s">
        <v>41</v>
      </c>
      <c r="C34" s="24" t="s">
        <v>300</v>
      </c>
      <c r="D34" s="29">
        <v>2464</v>
      </c>
      <c r="E34" s="25">
        <v>26.35</v>
      </c>
      <c r="F34" s="30">
        <f t="shared" si="0"/>
        <v>8.0358395393801893E-3</v>
      </c>
      <c r="G34" s="31"/>
    </row>
    <row r="35" spans="1:7" x14ac:dyDescent="0.2">
      <c r="A35" s="28" t="s">
        <v>289</v>
      </c>
      <c r="B35" s="24" t="s">
        <v>35</v>
      </c>
      <c r="C35" s="24" t="s">
        <v>290</v>
      </c>
      <c r="D35" s="29">
        <v>2500</v>
      </c>
      <c r="E35" s="25">
        <v>24.58</v>
      </c>
      <c r="F35" s="30">
        <f t="shared" si="0"/>
        <v>7.4960506974559781E-3</v>
      </c>
      <c r="G35" s="31"/>
    </row>
    <row r="36" spans="1:7" x14ac:dyDescent="0.2">
      <c r="A36" s="28" t="s">
        <v>293</v>
      </c>
      <c r="B36" s="24" t="s">
        <v>37</v>
      </c>
      <c r="C36" s="24" t="s">
        <v>274</v>
      </c>
      <c r="D36" s="29">
        <v>5000</v>
      </c>
      <c r="E36" s="25">
        <v>18.28</v>
      </c>
      <c r="F36" s="30">
        <f t="shared" si="0"/>
        <v>5.574768378742689E-3</v>
      </c>
      <c r="G36" s="31"/>
    </row>
    <row r="37" spans="1:7" x14ac:dyDescent="0.2">
      <c r="A37" s="28" t="s">
        <v>301</v>
      </c>
      <c r="B37" s="24" t="s">
        <v>42</v>
      </c>
      <c r="C37" s="24" t="s">
        <v>302</v>
      </c>
      <c r="D37" s="29">
        <v>4100</v>
      </c>
      <c r="E37" s="25">
        <v>18.04</v>
      </c>
      <c r="F37" s="30">
        <f t="shared" si="0"/>
        <v>5.5015766713631346E-3</v>
      </c>
      <c r="G37" s="31"/>
    </row>
    <row r="38" spans="1:7" x14ac:dyDescent="0.2">
      <c r="A38" s="28" t="s">
        <v>306</v>
      </c>
      <c r="B38" s="24" t="s">
        <v>45</v>
      </c>
      <c r="C38" s="24" t="s">
        <v>300</v>
      </c>
      <c r="D38" s="29">
        <v>3010</v>
      </c>
      <c r="E38" s="25">
        <v>15.03</v>
      </c>
      <c r="F38" s="30">
        <f t="shared" si="0"/>
        <v>4.5836306746445624E-3</v>
      </c>
      <c r="G38" s="31"/>
    </row>
    <row r="39" spans="1:7" x14ac:dyDescent="0.2">
      <c r="A39" s="28" t="s">
        <v>303</v>
      </c>
      <c r="B39" s="24" t="s">
        <v>43</v>
      </c>
      <c r="C39" s="24" t="s">
        <v>304</v>
      </c>
      <c r="D39" s="29">
        <v>2506</v>
      </c>
      <c r="E39" s="25">
        <v>14.54</v>
      </c>
      <c r="F39" s="30">
        <f t="shared" si="0"/>
        <v>4.434197605411307E-3</v>
      </c>
      <c r="G39" s="31"/>
    </row>
    <row r="40" spans="1:7" x14ac:dyDescent="0.2">
      <c r="A40" s="28" t="s">
        <v>305</v>
      </c>
      <c r="B40" s="24" t="s">
        <v>44</v>
      </c>
      <c r="C40" s="24" t="s">
        <v>259</v>
      </c>
      <c r="D40" s="29">
        <v>30000</v>
      </c>
      <c r="E40" s="25">
        <v>13.5</v>
      </c>
      <c r="F40" s="30">
        <f t="shared" si="0"/>
        <v>4.1170335400999066E-3</v>
      </c>
      <c r="G40" s="31"/>
    </row>
    <row r="41" spans="1:7" x14ac:dyDescent="0.2">
      <c r="A41" s="28" t="s">
        <v>297</v>
      </c>
      <c r="B41" s="24" t="s">
        <v>40</v>
      </c>
      <c r="C41" s="24" t="s">
        <v>298</v>
      </c>
      <c r="D41" s="29">
        <v>1500</v>
      </c>
      <c r="E41" s="25">
        <v>7.55</v>
      </c>
      <c r="F41" s="30">
        <f t="shared" si="0"/>
        <v>2.3024891279817996E-3</v>
      </c>
      <c r="G41" s="31"/>
    </row>
    <row r="42" spans="1:7" x14ac:dyDescent="0.2">
      <c r="A42" s="28" t="s">
        <v>317</v>
      </c>
      <c r="B42" s="24" t="s">
        <v>127</v>
      </c>
      <c r="C42" s="24" t="s">
        <v>318</v>
      </c>
      <c r="D42" s="29">
        <v>40</v>
      </c>
      <c r="E42" s="25">
        <v>1.36</v>
      </c>
      <c r="F42" s="30">
        <f t="shared" si="0"/>
        <v>4.1475300848413876E-4</v>
      </c>
      <c r="G42" s="31"/>
    </row>
    <row r="43" spans="1:7" x14ac:dyDescent="0.2">
      <c r="A43" s="28" t="s">
        <v>319</v>
      </c>
      <c r="B43" s="24" t="s">
        <v>128</v>
      </c>
      <c r="C43" s="24" t="s">
        <v>264</v>
      </c>
      <c r="D43" s="29">
        <v>3</v>
      </c>
      <c r="E43" s="25">
        <v>0.14000000000000001</v>
      </c>
      <c r="F43" s="30">
        <f t="shared" si="0"/>
        <v>4.2695162638073111E-5</v>
      </c>
      <c r="G43" s="31"/>
    </row>
    <row r="44" spans="1:7" x14ac:dyDescent="0.2">
      <c r="A44" s="28" t="s">
        <v>226</v>
      </c>
      <c r="B44" s="24" t="s">
        <v>46</v>
      </c>
      <c r="C44" s="24" t="s">
        <v>280</v>
      </c>
      <c r="D44" s="29">
        <v>5</v>
      </c>
      <c r="E44" s="25">
        <v>0.14000000000000001</v>
      </c>
      <c r="F44" s="30">
        <f t="shared" si="0"/>
        <v>4.2695162638073111E-5</v>
      </c>
      <c r="G44" s="31"/>
    </row>
    <row r="45" spans="1:7" x14ac:dyDescent="0.2">
      <c r="A45" s="32" t="s">
        <v>49</v>
      </c>
      <c r="B45" s="33"/>
      <c r="C45" s="24"/>
      <c r="D45" s="25"/>
      <c r="E45" s="34">
        <f>SUM(E13:E44)</f>
        <v>2174.2000000000007</v>
      </c>
      <c r="F45" s="35">
        <f>SUM(F13:F44)</f>
        <v>0.66305587576927549</v>
      </c>
      <c r="G45" s="36"/>
    </row>
    <row r="46" spans="1:7" x14ac:dyDescent="0.2">
      <c r="A46" s="32" t="s">
        <v>50</v>
      </c>
      <c r="B46" s="33"/>
      <c r="C46" s="24"/>
      <c r="D46" s="25"/>
      <c r="E46" s="37" t="s">
        <v>51</v>
      </c>
      <c r="F46" s="37" t="s">
        <v>51</v>
      </c>
      <c r="G46" s="38"/>
    </row>
    <row r="47" spans="1:7" x14ac:dyDescent="0.2">
      <c r="A47" s="32" t="s">
        <v>49</v>
      </c>
      <c r="B47" s="33"/>
      <c r="C47" s="24"/>
      <c r="D47" s="25"/>
      <c r="E47" s="37" t="s">
        <v>51</v>
      </c>
      <c r="F47" s="37" t="s">
        <v>51</v>
      </c>
      <c r="G47" s="38"/>
    </row>
    <row r="48" spans="1:7" x14ac:dyDescent="0.2">
      <c r="A48" s="32" t="s">
        <v>52</v>
      </c>
      <c r="B48" s="33"/>
      <c r="C48" s="24"/>
      <c r="D48" s="25"/>
      <c r="E48" s="134">
        <f>+E45</f>
        <v>2174.2000000000007</v>
      </c>
      <c r="F48" s="35">
        <f>F45</f>
        <v>0.66305587576927549</v>
      </c>
      <c r="G48" s="36"/>
    </row>
    <row r="49" spans="1:9" x14ac:dyDescent="0.2">
      <c r="A49" s="40"/>
      <c r="B49" s="41"/>
      <c r="C49" s="41"/>
      <c r="D49" s="42"/>
      <c r="E49" s="42"/>
      <c r="F49" s="43"/>
      <c r="G49" s="44"/>
    </row>
    <row r="50" spans="1:9" s="140" customFormat="1" x14ac:dyDescent="0.2">
      <c r="A50" s="45" t="s">
        <v>53</v>
      </c>
      <c r="B50" s="41"/>
      <c r="C50" s="41"/>
      <c r="D50" s="42"/>
      <c r="E50" s="42"/>
      <c r="F50" s="43"/>
      <c r="G50" s="44"/>
      <c r="H50" s="2"/>
      <c r="I50" s="2"/>
    </row>
    <row r="51" spans="1:9" x14ac:dyDescent="0.2">
      <c r="A51" s="45" t="s">
        <v>129</v>
      </c>
      <c r="B51" s="41"/>
      <c r="C51" s="41"/>
      <c r="D51" s="42"/>
      <c r="E51" s="42"/>
      <c r="F51" s="43"/>
      <c r="G51" s="44"/>
    </row>
    <row r="52" spans="1:9" x14ac:dyDescent="0.2">
      <c r="A52" s="45" t="s">
        <v>54</v>
      </c>
      <c r="B52" s="41"/>
      <c r="C52" s="41"/>
      <c r="D52" s="42"/>
      <c r="E52" s="135" t="s">
        <v>51</v>
      </c>
      <c r="F52" s="136" t="s">
        <v>51</v>
      </c>
      <c r="G52" s="137"/>
    </row>
    <row r="53" spans="1:9" x14ac:dyDescent="0.2">
      <c r="A53" s="45" t="s">
        <v>55</v>
      </c>
      <c r="B53" s="41"/>
      <c r="C53" s="41"/>
      <c r="D53" s="42"/>
      <c r="E53" s="135"/>
      <c r="F53" s="136"/>
      <c r="G53" s="137"/>
    </row>
    <row r="54" spans="1:9" x14ac:dyDescent="0.2">
      <c r="A54" s="22" t="s">
        <v>49</v>
      </c>
      <c r="B54" s="138"/>
      <c r="C54" s="23"/>
      <c r="D54" s="139"/>
      <c r="E54" s="135" t="s">
        <v>51</v>
      </c>
      <c r="F54" s="136" t="s">
        <v>51</v>
      </c>
      <c r="G54" s="36"/>
      <c r="H54" s="140"/>
      <c r="I54" s="140"/>
    </row>
    <row r="55" spans="1:9" x14ac:dyDescent="0.2">
      <c r="A55" s="45" t="s">
        <v>58</v>
      </c>
      <c r="B55" s="41"/>
      <c r="C55" s="41"/>
      <c r="D55" s="42"/>
      <c r="E55" s="135"/>
      <c r="F55" s="136"/>
      <c r="G55" s="137"/>
    </row>
    <row r="56" spans="1:9" x14ac:dyDescent="0.2">
      <c r="A56" s="32" t="s">
        <v>49</v>
      </c>
      <c r="B56" s="33"/>
      <c r="C56" s="24"/>
      <c r="D56" s="25"/>
      <c r="E56" s="37" t="s">
        <v>51</v>
      </c>
      <c r="F56" s="37" t="s">
        <v>51</v>
      </c>
      <c r="G56" s="38"/>
    </row>
    <row r="57" spans="1:9" x14ac:dyDescent="0.2">
      <c r="A57" s="45" t="s">
        <v>59</v>
      </c>
      <c r="B57" s="41"/>
      <c r="C57" s="41"/>
      <c r="D57" s="42"/>
      <c r="E57" s="37" t="s">
        <v>51</v>
      </c>
      <c r="F57" s="37" t="s">
        <v>51</v>
      </c>
      <c r="G57" s="137"/>
    </row>
    <row r="58" spans="1:9" x14ac:dyDescent="0.2">
      <c r="A58" s="32" t="s">
        <v>49</v>
      </c>
      <c r="B58" s="33"/>
      <c r="C58" s="24"/>
      <c r="D58" s="25"/>
      <c r="E58" s="37" t="s">
        <v>51</v>
      </c>
      <c r="F58" s="37" t="s">
        <v>51</v>
      </c>
      <c r="G58" s="38"/>
    </row>
    <row r="59" spans="1:9" x14ac:dyDescent="0.2">
      <c r="A59" s="45" t="s">
        <v>130</v>
      </c>
      <c r="B59" s="41"/>
      <c r="C59" s="41"/>
      <c r="D59" s="29"/>
      <c r="E59" s="37" t="s">
        <v>51</v>
      </c>
      <c r="F59" s="37" t="s">
        <v>51</v>
      </c>
      <c r="G59" s="137"/>
    </row>
    <row r="60" spans="1:9" x14ac:dyDescent="0.2">
      <c r="A60" s="28" t="s">
        <v>320</v>
      </c>
      <c r="B60" s="41" t="s">
        <v>131</v>
      </c>
      <c r="C60" s="24" t="s">
        <v>321</v>
      </c>
      <c r="D60" s="29">
        <v>300000</v>
      </c>
      <c r="E60" s="25">
        <v>300.06</v>
      </c>
      <c r="F60" s="30">
        <f t="shared" ref="F60" si="1">+E60/$E$80</f>
        <v>9.1507932151287261E-2</v>
      </c>
      <c r="G60" s="31" t="s">
        <v>132</v>
      </c>
    </row>
    <row r="61" spans="1:9" s="70" customFormat="1" x14ac:dyDescent="0.2">
      <c r="A61" s="45" t="s">
        <v>49</v>
      </c>
      <c r="B61" s="41"/>
      <c r="C61" s="41"/>
      <c r="D61" s="29"/>
      <c r="E61" s="47">
        <f>E60</f>
        <v>300.06</v>
      </c>
      <c r="F61" s="141">
        <f>F60</f>
        <v>9.1507932151287261E-2</v>
      </c>
      <c r="G61" s="137"/>
      <c r="H61" s="2"/>
      <c r="I61" s="2"/>
    </row>
    <row r="62" spans="1:9" x14ac:dyDescent="0.2">
      <c r="A62" s="45" t="s">
        <v>52</v>
      </c>
      <c r="B62" s="41"/>
      <c r="C62" s="41"/>
      <c r="D62" s="29"/>
      <c r="E62" s="47">
        <f>+E61</f>
        <v>300.06</v>
      </c>
      <c r="F62" s="141">
        <f>+F61</f>
        <v>9.1507932151287261E-2</v>
      </c>
      <c r="G62" s="137"/>
    </row>
    <row r="63" spans="1:9" x14ac:dyDescent="0.2">
      <c r="A63" s="40"/>
      <c r="B63" s="41"/>
      <c r="C63" s="41"/>
      <c r="D63" s="29"/>
      <c r="E63" s="42"/>
      <c r="F63" s="43"/>
      <c r="G63" s="44"/>
    </row>
    <row r="64" spans="1:9" x14ac:dyDescent="0.2">
      <c r="A64" s="45" t="s">
        <v>60</v>
      </c>
      <c r="B64" s="41"/>
      <c r="C64" s="41"/>
      <c r="D64" s="29"/>
      <c r="E64" s="142" t="s">
        <v>51</v>
      </c>
      <c r="F64" s="142" t="s">
        <v>51</v>
      </c>
      <c r="G64" s="44"/>
    </row>
    <row r="65" spans="1:9" x14ac:dyDescent="0.2">
      <c r="A65" s="22" t="s">
        <v>133</v>
      </c>
      <c r="B65" s="24"/>
      <c r="C65" s="23"/>
      <c r="D65" s="26"/>
      <c r="E65" s="37"/>
      <c r="F65" s="108"/>
      <c r="G65" s="109"/>
      <c r="H65" s="70"/>
      <c r="I65" s="70"/>
    </row>
    <row r="66" spans="1:9" s="49" customFormat="1" ht="14.25" customHeight="1" x14ac:dyDescent="0.2">
      <c r="A66" s="28" t="s">
        <v>322</v>
      </c>
      <c r="B66" s="41" t="s">
        <v>134</v>
      </c>
      <c r="C66" s="24" t="s">
        <v>321</v>
      </c>
      <c r="D66" s="29">
        <v>500000</v>
      </c>
      <c r="E66" s="25">
        <v>484.97</v>
      </c>
      <c r="F66" s="30">
        <f t="shared" ref="F66" si="2">+E66/$E$80</f>
        <v>0.14789909303275939</v>
      </c>
      <c r="G66" s="31" t="s">
        <v>135</v>
      </c>
      <c r="H66" s="2"/>
      <c r="I66" s="2"/>
    </row>
    <row r="67" spans="1:9" s="49" customFormat="1" ht="14.25" customHeight="1" x14ac:dyDescent="0.2">
      <c r="A67" s="45" t="s">
        <v>49</v>
      </c>
      <c r="B67" s="41"/>
      <c r="C67" s="41"/>
      <c r="D67" s="42"/>
      <c r="E67" s="142">
        <f>SUM(E66)</f>
        <v>484.97</v>
      </c>
      <c r="F67" s="35">
        <f>SUM(F66)</f>
        <v>0.14789909303275939</v>
      </c>
      <c r="G67" s="143"/>
      <c r="H67" s="2"/>
      <c r="I67" s="2"/>
    </row>
    <row r="68" spans="1:9" s="49" customFormat="1" ht="14.25" customHeight="1" x14ac:dyDescent="0.2">
      <c r="A68" s="45" t="s">
        <v>52</v>
      </c>
      <c r="B68" s="41"/>
      <c r="C68" s="41"/>
      <c r="D68" s="42"/>
      <c r="E68" s="142">
        <f>+E67</f>
        <v>484.97</v>
      </c>
      <c r="F68" s="136">
        <f>F67</f>
        <v>0.14789909303275939</v>
      </c>
      <c r="G68" s="137"/>
      <c r="H68" s="2"/>
      <c r="I68" s="2"/>
    </row>
    <row r="69" spans="1:9" x14ac:dyDescent="0.2">
      <c r="A69" s="40"/>
      <c r="B69" s="41"/>
      <c r="C69" s="41"/>
      <c r="D69" s="42"/>
      <c r="E69" s="42"/>
      <c r="F69" s="43"/>
      <c r="G69" s="44"/>
    </row>
    <row r="70" spans="1:9" x14ac:dyDescent="0.2">
      <c r="A70" s="22" t="s">
        <v>106</v>
      </c>
      <c r="B70" s="24"/>
      <c r="C70" s="23" t="s">
        <v>105</v>
      </c>
      <c r="D70" s="110"/>
      <c r="E70" s="37"/>
      <c r="F70" s="111"/>
      <c r="G70" s="112"/>
      <c r="H70" s="49"/>
      <c r="I70" s="49"/>
    </row>
    <row r="71" spans="1:9" x14ac:dyDescent="0.2">
      <c r="A71" s="28" t="s">
        <v>316</v>
      </c>
      <c r="B71" s="42"/>
      <c r="C71" s="24"/>
      <c r="D71" s="29">
        <v>15000</v>
      </c>
      <c r="E71" s="26">
        <v>15</v>
      </c>
      <c r="F71" s="30">
        <f t="shared" ref="F71" si="3">+E71/$E$80</f>
        <v>4.5744817112221186E-3</v>
      </c>
      <c r="G71" s="31"/>
      <c r="H71" s="49"/>
      <c r="I71" s="49"/>
    </row>
    <row r="72" spans="1:9" x14ac:dyDescent="0.2">
      <c r="A72" s="45" t="s">
        <v>52</v>
      </c>
      <c r="B72" s="24"/>
      <c r="C72" s="23"/>
      <c r="D72" s="34" t="s">
        <v>107</v>
      </c>
      <c r="E72" s="37">
        <f>SUM(E71)</f>
        <v>15</v>
      </c>
      <c r="F72" s="35">
        <f>F71</f>
        <v>4.5744817112221186E-3</v>
      </c>
      <c r="G72" s="36"/>
      <c r="H72" s="49"/>
      <c r="I72" s="49"/>
    </row>
    <row r="73" spans="1:9" x14ac:dyDescent="0.2">
      <c r="A73" s="40"/>
      <c r="B73" s="41"/>
      <c r="C73" s="41"/>
      <c r="D73" s="42"/>
      <c r="E73" s="42"/>
      <c r="F73" s="43"/>
      <c r="G73" s="44"/>
    </row>
    <row r="74" spans="1:9" s="49" customFormat="1" x14ac:dyDescent="0.2">
      <c r="A74" s="50" t="s">
        <v>61</v>
      </c>
      <c r="B74" s="24"/>
      <c r="C74" s="33"/>
      <c r="D74" s="51"/>
      <c r="E74" s="25">
        <v>304.89</v>
      </c>
      <c r="F74" s="30">
        <f t="shared" ref="F74" si="4">+E74/$E$80</f>
        <v>9.2980915262300776E-2</v>
      </c>
      <c r="G74" s="31"/>
      <c r="H74" s="2"/>
      <c r="I74" s="2"/>
    </row>
    <row r="75" spans="1:9" s="49" customFormat="1" x14ac:dyDescent="0.2">
      <c r="A75" s="45" t="s">
        <v>52</v>
      </c>
      <c r="B75" s="23"/>
      <c r="C75" s="33"/>
      <c r="D75" s="51"/>
      <c r="E75" s="51">
        <f>+E74</f>
        <v>304.89</v>
      </c>
      <c r="F75" s="35">
        <f>F74</f>
        <v>9.2980915262300776E-2</v>
      </c>
      <c r="G75" s="36"/>
      <c r="H75" s="2"/>
      <c r="I75" s="2"/>
    </row>
    <row r="76" spans="1:9" ht="12.75" customHeight="1" x14ac:dyDescent="0.2">
      <c r="A76" s="45"/>
      <c r="B76" s="52"/>
      <c r="C76" s="33"/>
      <c r="D76" s="51"/>
      <c r="E76" s="51"/>
      <c r="F76" s="35"/>
      <c r="G76" s="36"/>
    </row>
    <row r="77" spans="1:9" ht="12.75" customHeight="1" x14ac:dyDescent="0.2">
      <c r="A77" s="45" t="s">
        <v>62</v>
      </c>
      <c r="B77" s="52"/>
      <c r="C77" s="33"/>
      <c r="D77" s="51"/>
      <c r="E77" s="51"/>
      <c r="F77" s="35"/>
      <c r="G77" s="36"/>
    </row>
    <row r="78" spans="1:9" ht="12.75" customHeight="1" x14ac:dyDescent="0.2">
      <c r="A78" s="144" t="s">
        <v>63</v>
      </c>
      <c r="B78" s="54"/>
      <c r="C78" s="145"/>
      <c r="D78" s="61"/>
      <c r="E78" s="61">
        <f>ROUND(+E80-E48-E62-E68-E72-E75,2)</f>
        <v>-0.06</v>
      </c>
      <c r="F78" s="30">
        <f t="shared" ref="F78" si="5">+E78/$E$80</f>
        <v>-1.8297926844888474E-5</v>
      </c>
      <c r="G78" s="146"/>
      <c r="H78" s="49"/>
      <c r="I78" s="49"/>
    </row>
    <row r="79" spans="1:9" ht="12.75" customHeight="1" thickBot="1" x14ac:dyDescent="0.25">
      <c r="A79" s="58" t="s">
        <v>52</v>
      </c>
      <c r="B79" s="59"/>
      <c r="C79" s="60"/>
      <c r="D79" s="61"/>
      <c r="E79" s="118">
        <f>E78</f>
        <v>-0.06</v>
      </c>
      <c r="F79" s="203">
        <f>F78</f>
        <v>-1.8297926844888474E-5</v>
      </c>
      <c r="G79" s="368"/>
      <c r="H79" s="49"/>
      <c r="I79" s="49"/>
    </row>
    <row r="80" spans="1:9" ht="12.75" customHeight="1" thickBot="1" x14ac:dyDescent="0.25">
      <c r="A80" s="147" t="s">
        <v>64</v>
      </c>
      <c r="B80" s="148"/>
      <c r="C80" s="148"/>
      <c r="D80" s="149"/>
      <c r="E80" s="123">
        <v>3279.06</v>
      </c>
      <c r="F80" s="124">
        <f>+F48+F62+F68+F72+F75+F79</f>
        <v>1.0000000000000002</v>
      </c>
      <c r="G80" s="125"/>
    </row>
    <row r="81" spans="1:7" ht="12.75" customHeight="1" x14ac:dyDescent="0.2">
      <c r="A81" s="73"/>
      <c r="B81" s="70"/>
      <c r="C81" s="71"/>
      <c r="D81" s="49"/>
      <c r="E81" s="49"/>
      <c r="F81" s="49"/>
      <c r="G81" s="72"/>
    </row>
    <row r="82" spans="1:7" ht="12.75" customHeight="1" x14ac:dyDescent="0.2">
      <c r="A82" s="73" t="s">
        <v>66</v>
      </c>
      <c r="B82" s="70"/>
      <c r="C82" s="49"/>
      <c r="D82" s="49"/>
      <c r="E82" s="49"/>
      <c r="F82" s="49"/>
      <c r="G82" s="72"/>
    </row>
    <row r="83" spans="1:7" ht="12.75" customHeight="1" x14ac:dyDescent="0.2">
      <c r="A83" s="401" t="s">
        <v>67</v>
      </c>
      <c r="B83" s="402"/>
      <c r="C83" s="402"/>
      <c r="D83" s="402"/>
      <c r="E83" s="402"/>
      <c r="F83" s="402"/>
      <c r="G83" s="419"/>
    </row>
    <row r="84" spans="1:7" ht="12.75" customHeight="1" x14ac:dyDescent="0.2">
      <c r="A84" s="69" t="s">
        <v>68</v>
      </c>
      <c r="B84" s="49"/>
      <c r="C84" s="70"/>
      <c r="D84" s="49"/>
      <c r="E84" s="49"/>
      <c r="F84" s="49"/>
      <c r="G84" s="72"/>
    </row>
    <row r="85" spans="1:7" ht="12.75" customHeight="1" x14ac:dyDescent="0.2">
      <c r="A85" s="69" t="s">
        <v>69</v>
      </c>
      <c r="B85" s="49"/>
      <c r="C85" s="49"/>
      <c r="D85" s="49"/>
      <c r="E85" s="49"/>
      <c r="F85" s="49"/>
      <c r="G85" s="72"/>
    </row>
    <row r="86" spans="1:7" ht="12.75" customHeight="1" x14ac:dyDescent="0.2">
      <c r="A86" s="420" t="s">
        <v>70</v>
      </c>
      <c r="B86" s="421"/>
      <c r="C86" s="126"/>
      <c r="D86" s="393" t="s">
        <v>71</v>
      </c>
      <c r="E86" s="394"/>
      <c r="F86" s="393" t="s">
        <v>72</v>
      </c>
      <c r="G86" s="395"/>
    </row>
    <row r="87" spans="1:7" ht="12.75" customHeight="1" x14ac:dyDescent="0.2">
      <c r="A87" s="426" t="s">
        <v>73</v>
      </c>
      <c r="B87" s="427" t="e">
        <v>#N/A</v>
      </c>
      <c r="C87" s="150"/>
      <c r="D87" s="428">
        <v>14.8134</v>
      </c>
      <c r="E87" s="429"/>
      <c r="F87" s="428">
        <v>14.4642</v>
      </c>
      <c r="G87" s="430"/>
    </row>
    <row r="88" spans="1:7" x14ac:dyDescent="0.2">
      <c r="A88" s="426" t="s">
        <v>74</v>
      </c>
      <c r="B88" s="427" t="e">
        <v>#N/A</v>
      </c>
      <c r="C88" s="150"/>
      <c r="D88" s="428">
        <v>14.810700000000001</v>
      </c>
      <c r="E88" s="429"/>
      <c r="F88" s="428">
        <v>14.461</v>
      </c>
      <c r="G88" s="430"/>
    </row>
    <row r="89" spans="1:7" ht="12.75" customHeight="1" x14ac:dyDescent="0.2">
      <c r="A89" s="426" t="s">
        <v>75</v>
      </c>
      <c r="B89" s="427" t="e">
        <v>#N/A</v>
      </c>
      <c r="C89" s="150"/>
      <c r="D89" s="428">
        <v>14.8117</v>
      </c>
      <c r="E89" s="429"/>
      <c r="F89" s="428">
        <v>14.4618</v>
      </c>
      <c r="G89" s="430"/>
    </row>
    <row r="90" spans="1:7" ht="12.75" customHeight="1" x14ac:dyDescent="0.2">
      <c r="A90" s="426" t="s">
        <v>76</v>
      </c>
      <c r="B90" s="427" t="e">
        <v>#N/A</v>
      </c>
      <c r="C90" s="150"/>
      <c r="D90" s="428">
        <v>15.700799999999999</v>
      </c>
      <c r="E90" s="429"/>
      <c r="F90" s="428">
        <v>15.3299</v>
      </c>
      <c r="G90" s="430"/>
    </row>
    <row r="91" spans="1:7" ht="12.75" customHeight="1" x14ac:dyDescent="0.2">
      <c r="A91" s="426" t="s">
        <v>77</v>
      </c>
      <c r="B91" s="427" t="e">
        <v>#N/A</v>
      </c>
      <c r="C91" s="150"/>
      <c r="D91" s="428">
        <v>14.7781</v>
      </c>
      <c r="E91" s="429"/>
      <c r="F91" s="428">
        <v>14.4292</v>
      </c>
      <c r="G91" s="430"/>
    </row>
    <row r="92" spans="1:7" ht="12.75" customHeight="1" x14ac:dyDescent="0.2">
      <c r="A92" s="426" t="s">
        <v>78</v>
      </c>
      <c r="B92" s="427" t="e">
        <v>#N/A</v>
      </c>
      <c r="C92" s="150"/>
      <c r="D92" s="428">
        <v>16.041599999999999</v>
      </c>
      <c r="E92" s="429"/>
      <c r="F92" s="428">
        <v>15.596500000000001</v>
      </c>
      <c r="G92" s="430"/>
    </row>
    <row r="93" spans="1:7" ht="12.75" customHeight="1" x14ac:dyDescent="0.2">
      <c r="A93" s="426" t="s">
        <v>79</v>
      </c>
      <c r="B93" s="427" t="e">
        <v>#N/A</v>
      </c>
      <c r="C93" s="150"/>
      <c r="D93" s="428">
        <v>15.9177</v>
      </c>
      <c r="E93" s="429"/>
      <c r="F93" s="428">
        <v>15.4832</v>
      </c>
      <c r="G93" s="430"/>
    </row>
    <row r="94" spans="1:7" ht="12.75" customHeight="1" x14ac:dyDescent="0.2">
      <c r="A94" s="426" t="s">
        <v>80</v>
      </c>
      <c r="B94" s="427" t="e">
        <v>#N/A</v>
      </c>
      <c r="C94" s="150"/>
      <c r="D94" s="428">
        <v>15.893700000000001</v>
      </c>
      <c r="E94" s="429"/>
      <c r="F94" s="428">
        <v>15.4598</v>
      </c>
      <c r="G94" s="430"/>
    </row>
    <row r="95" spans="1:7" ht="12.75" customHeight="1" x14ac:dyDescent="0.2">
      <c r="A95" s="426" t="s">
        <v>81</v>
      </c>
      <c r="B95" s="427" t="e">
        <v>#N/A</v>
      </c>
      <c r="C95" s="150"/>
      <c r="D95" s="428">
        <v>15.730399999999999</v>
      </c>
      <c r="E95" s="429"/>
      <c r="F95" s="428">
        <v>15.301</v>
      </c>
      <c r="G95" s="430"/>
    </row>
    <row r="96" spans="1:7" ht="12.75" customHeight="1" x14ac:dyDescent="0.2">
      <c r="A96" s="426" t="s">
        <v>82</v>
      </c>
      <c r="B96" s="427" t="e">
        <v>#N/A</v>
      </c>
      <c r="C96" s="150"/>
      <c r="D96" s="428">
        <v>15.438499999999999</v>
      </c>
      <c r="E96" s="429"/>
      <c r="F96" s="428">
        <v>15.017099999999999</v>
      </c>
      <c r="G96" s="430"/>
    </row>
    <row r="97" spans="1:9" x14ac:dyDescent="0.2">
      <c r="A97" s="69"/>
      <c r="B97" s="49"/>
      <c r="C97" s="78"/>
      <c r="D97" s="78"/>
      <c r="E97" s="78"/>
      <c r="F97" s="78"/>
      <c r="G97" s="79"/>
    </row>
    <row r="98" spans="1:9" s="49" customFormat="1" x14ac:dyDescent="0.2">
      <c r="A98" s="69" t="s">
        <v>83</v>
      </c>
      <c r="G98" s="80"/>
      <c r="H98" s="2"/>
      <c r="I98" s="2"/>
    </row>
    <row r="99" spans="1:9" ht="12.75" customHeight="1" x14ac:dyDescent="0.2">
      <c r="A99" s="69" t="s">
        <v>84</v>
      </c>
      <c r="B99" s="49"/>
      <c r="C99" s="49"/>
      <c r="D99" s="49"/>
      <c r="E99" s="49"/>
      <c r="F99" s="49"/>
      <c r="G99" s="80"/>
    </row>
    <row r="100" spans="1:9" ht="12.75" customHeight="1" x14ac:dyDescent="0.2">
      <c r="A100" s="69" t="s">
        <v>85</v>
      </c>
      <c r="B100" s="49"/>
      <c r="C100" s="49"/>
      <c r="D100" s="49"/>
      <c r="E100" s="49"/>
      <c r="F100" s="49"/>
      <c r="G100" s="80"/>
    </row>
    <row r="101" spans="1:9" x14ac:dyDescent="0.2">
      <c r="A101" s="69" t="s">
        <v>86</v>
      </c>
      <c r="B101" s="49"/>
      <c r="C101" s="49"/>
      <c r="D101" s="49"/>
      <c r="E101" s="49"/>
      <c r="F101" s="49"/>
      <c r="G101" s="80"/>
    </row>
    <row r="102" spans="1:9" x14ac:dyDescent="0.2">
      <c r="A102" s="69" t="s">
        <v>87</v>
      </c>
      <c r="B102" s="49"/>
      <c r="C102" s="49"/>
      <c r="D102" s="49"/>
      <c r="E102" s="49"/>
      <c r="F102" s="49"/>
      <c r="G102" s="80"/>
      <c r="H102" s="49"/>
      <c r="I102" s="49"/>
    </row>
    <row r="103" spans="1:9" x14ac:dyDescent="0.2">
      <c r="A103" s="69" t="s">
        <v>88</v>
      </c>
      <c r="B103" s="49"/>
      <c r="C103" s="49"/>
      <c r="D103" s="49"/>
      <c r="E103" s="49"/>
      <c r="F103" s="49"/>
      <c r="G103" s="80"/>
    </row>
    <row r="104" spans="1:9" ht="13.5" thickBot="1" x14ac:dyDescent="0.25">
      <c r="A104" s="189" t="s">
        <v>136</v>
      </c>
      <c r="B104" s="81"/>
      <c r="C104" s="81"/>
      <c r="D104" s="82"/>
      <c r="E104" s="81"/>
      <c r="F104" s="81"/>
      <c r="G104" s="83"/>
    </row>
    <row r="105" spans="1:9" x14ac:dyDescent="0.2">
      <c r="A105" s="2"/>
      <c r="B105" s="2"/>
      <c r="C105" s="2"/>
      <c r="D105" s="2"/>
      <c r="E105" s="2"/>
      <c r="F105" s="2"/>
      <c r="G105" s="377"/>
    </row>
    <row r="106" spans="1:9" x14ac:dyDescent="0.2">
      <c r="A106" s="2"/>
      <c r="B106" s="2"/>
      <c r="C106" s="2"/>
      <c r="D106" s="2"/>
      <c r="E106" s="2"/>
      <c r="F106" s="2"/>
      <c r="G106" s="377"/>
    </row>
  </sheetData>
  <mergeCells count="38">
    <mergeCell ref="A5:G5"/>
    <mergeCell ref="A6:G6"/>
    <mergeCell ref="A8:G8"/>
    <mergeCell ref="A83:G83"/>
    <mergeCell ref="A86:B86"/>
    <mergeCell ref="D86:E86"/>
    <mergeCell ref="F86:G86"/>
    <mergeCell ref="A87:B87"/>
    <mergeCell ref="D87:E87"/>
    <mergeCell ref="F87:G87"/>
    <mergeCell ref="A88:B88"/>
    <mergeCell ref="D88:E88"/>
    <mergeCell ref="F88:G88"/>
    <mergeCell ref="A92:B92"/>
    <mergeCell ref="D92:E92"/>
    <mergeCell ref="F92:G92"/>
    <mergeCell ref="A89:B89"/>
    <mergeCell ref="D89:E89"/>
    <mergeCell ref="F89:G89"/>
    <mergeCell ref="A90:B90"/>
    <mergeCell ref="D90:E90"/>
    <mergeCell ref="F90:G90"/>
    <mergeCell ref="A4:I4"/>
    <mergeCell ref="A95:B95"/>
    <mergeCell ref="D95:E95"/>
    <mergeCell ref="F95:G95"/>
    <mergeCell ref="A96:B96"/>
    <mergeCell ref="D96:E96"/>
    <mergeCell ref="F96:G96"/>
    <mergeCell ref="A93:B93"/>
    <mergeCell ref="D93:E93"/>
    <mergeCell ref="F93:G93"/>
    <mergeCell ref="A94:B94"/>
    <mergeCell ref="D94:E94"/>
    <mergeCell ref="F94:G94"/>
    <mergeCell ref="A91:B91"/>
    <mergeCell ref="D91:E91"/>
    <mergeCell ref="F91:G91"/>
  </mergeCells>
  <pageMargins left="1.968503937007874E-2" right="0.74803149606299213" top="1.968503937007874E-2" bottom="1.968503937007874E-2" header="0.51181102362204722" footer="0.51181102362204722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1"/>
  <sheetViews>
    <sheetView tabSelected="1" topLeftCell="A31" workbookViewId="0">
      <selection activeCell="E99" sqref="E99"/>
    </sheetView>
  </sheetViews>
  <sheetFormatPr defaultColWidth="9.140625" defaultRowHeight="12.75" x14ac:dyDescent="0.2"/>
  <cols>
    <col min="1" max="1" width="53.5703125" style="1" customWidth="1"/>
    <col min="2" max="2" width="19.42578125" style="1" customWidth="1"/>
    <col min="3" max="3" width="27.140625" style="1" customWidth="1"/>
    <col min="4" max="4" width="12.28515625" style="1" bestFit="1" customWidth="1"/>
    <col min="5" max="5" width="18" style="1" bestFit="1" customWidth="1"/>
    <col min="6" max="6" width="18" style="1" customWidth="1"/>
    <col min="7" max="7" width="16.42578125" style="133" bestFit="1" customWidth="1"/>
    <col min="8" max="16384" width="9.140625" style="2"/>
  </cols>
  <sheetData>
    <row r="1" spans="1:9" ht="15" x14ac:dyDescent="0.2">
      <c r="A1" s="360"/>
      <c r="B1" s="361" t="s">
        <v>371</v>
      </c>
      <c r="C1" s="365"/>
      <c r="D1" s="361" t="s">
        <v>372</v>
      </c>
      <c r="E1"/>
      <c r="F1"/>
      <c r="G1"/>
      <c r="H1"/>
      <c r="I1"/>
    </row>
    <row r="2" spans="1:9" ht="15" x14ac:dyDescent="0.2">
      <c r="A2" s="360"/>
      <c r="B2" s="361" t="s">
        <v>360</v>
      </c>
      <c r="C2" s="365"/>
      <c r="D2" s="361" t="s">
        <v>361</v>
      </c>
      <c r="E2"/>
      <c r="F2"/>
      <c r="G2"/>
      <c r="H2"/>
      <c r="I2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s="1" customFormat="1" ht="30" customHeight="1" x14ac:dyDescent="0.25">
      <c r="A4" s="381"/>
      <c r="B4" s="381"/>
      <c r="C4" s="381"/>
      <c r="D4" s="381"/>
      <c r="E4" s="381"/>
      <c r="F4" s="381"/>
      <c r="G4" s="381"/>
      <c r="H4" s="381"/>
      <c r="I4" s="381"/>
    </row>
    <row r="5" spans="1:9" x14ac:dyDescent="0.2">
      <c r="A5"/>
      <c r="B5"/>
      <c r="C5"/>
      <c r="D5"/>
      <c r="E5"/>
      <c r="F5"/>
      <c r="G5"/>
      <c r="H5"/>
      <c r="I5"/>
    </row>
    <row r="6" spans="1:9" ht="15" x14ac:dyDescent="0.25">
      <c r="A6" s="381"/>
      <c r="B6" s="381"/>
      <c r="C6" s="381"/>
      <c r="D6" s="381"/>
      <c r="E6" s="381"/>
      <c r="F6" s="381"/>
      <c r="G6" s="381"/>
      <c r="H6" s="381"/>
      <c r="I6" s="381"/>
    </row>
    <row r="7" spans="1:9" ht="80.25" customHeight="1" thickBot="1" x14ac:dyDescent="0.3">
      <c r="A7" s="381"/>
      <c r="B7" s="381"/>
      <c r="C7" s="381"/>
      <c r="D7" s="381"/>
      <c r="E7" s="381"/>
      <c r="F7" s="381"/>
      <c r="G7" s="381"/>
      <c r="H7" s="381"/>
      <c r="I7" s="381"/>
    </row>
    <row r="8" spans="1:9" x14ac:dyDescent="0.2">
      <c r="A8" s="386" t="s">
        <v>125</v>
      </c>
      <c r="B8" s="387"/>
      <c r="C8" s="387"/>
      <c r="D8" s="387"/>
      <c r="E8" s="387"/>
      <c r="F8" s="387"/>
      <c r="G8" s="388"/>
    </row>
    <row r="9" spans="1:9" x14ac:dyDescent="0.2">
      <c r="A9" s="441" t="s">
        <v>1</v>
      </c>
      <c r="B9" s="442"/>
      <c r="C9" s="442"/>
      <c r="D9" s="442"/>
      <c r="E9" s="442"/>
      <c r="F9" s="443"/>
      <c r="G9" s="444"/>
    </row>
    <row r="10" spans="1:9" x14ac:dyDescent="0.2">
      <c r="A10" s="151"/>
      <c r="B10" s="152"/>
      <c r="C10" s="152"/>
      <c r="D10" s="152"/>
      <c r="E10" s="152"/>
      <c r="F10" s="153"/>
      <c r="G10" s="154"/>
    </row>
    <row r="11" spans="1:9" x14ac:dyDescent="0.2">
      <c r="A11" s="445" t="s">
        <v>137</v>
      </c>
      <c r="B11" s="442"/>
      <c r="C11" s="442"/>
      <c r="D11" s="442"/>
      <c r="E11" s="442"/>
      <c r="F11" s="443"/>
      <c r="G11" s="444"/>
      <c r="H11" s="1"/>
      <c r="I11" s="1"/>
    </row>
    <row r="12" spans="1:9" ht="13.5" thickBot="1" x14ac:dyDescent="0.25">
      <c r="A12" s="155"/>
      <c r="B12" s="156"/>
      <c r="C12" s="156"/>
      <c r="D12" s="156"/>
      <c r="E12" s="156"/>
      <c r="F12" s="157"/>
      <c r="G12" s="158"/>
    </row>
    <row r="13" spans="1:9" ht="26.25" thickBot="1" x14ac:dyDescent="0.25">
      <c r="A13" s="9" t="s">
        <v>3</v>
      </c>
      <c r="B13" s="10" t="s">
        <v>4</v>
      </c>
      <c r="C13" s="11" t="s">
        <v>138</v>
      </c>
      <c r="D13" s="12" t="s">
        <v>6</v>
      </c>
      <c r="E13" s="13" t="s">
        <v>7</v>
      </c>
      <c r="F13" s="88" t="s">
        <v>8</v>
      </c>
      <c r="G13" s="15" t="s">
        <v>9</v>
      </c>
    </row>
    <row r="14" spans="1:9" x14ac:dyDescent="0.2">
      <c r="A14" s="16" t="s">
        <v>10</v>
      </c>
      <c r="B14" s="17"/>
      <c r="C14" s="18"/>
      <c r="D14" s="19"/>
      <c r="E14" s="19"/>
      <c r="F14" s="159"/>
      <c r="G14" s="160"/>
    </row>
    <row r="15" spans="1:9" x14ac:dyDescent="0.2">
      <c r="A15" s="22" t="s">
        <v>11</v>
      </c>
      <c r="B15" s="23"/>
      <c r="C15" s="24"/>
      <c r="D15" s="25"/>
      <c r="E15" s="25"/>
      <c r="F15" s="105"/>
      <c r="G15" s="106"/>
    </row>
    <row r="16" spans="1:9" x14ac:dyDescent="0.2">
      <c r="A16" s="28" t="s">
        <v>227</v>
      </c>
      <c r="B16" s="41" t="s">
        <v>25</v>
      </c>
      <c r="C16" s="24" t="s">
        <v>275</v>
      </c>
      <c r="D16" s="29">
        <v>9975</v>
      </c>
      <c r="E16" s="25">
        <v>41.97</v>
      </c>
      <c r="F16" s="30">
        <f>+E16/$E$72</f>
        <v>9.5751962036868046E-2</v>
      </c>
      <c r="G16" s="31"/>
    </row>
    <row r="17" spans="1:7" x14ac:dyDescent="0.2">
      <c r="A17" s="28" t="s">
        <v>230</v>
      </c>
      <c r="B17" s="41" t="s">
        <v>139</v>
      </c>
      <c r="C17" s="24" t="s">
        <v>323</v>
      </c>
      <c r="D17" s="29">
        <v>4900</v>
      </c>
      <c r="E17" s="25">
        <v>41.29</v>
      </c>
      <c r="F17" s="30">
        <f t="shared" ref="F17:F25" si="0">+E17/$E$72</f>
        <v>9.4200584048183975E-2</v>
      </c>
      <c r="G17" s="31"/>
    </row>
    <row r="18" spans="1:7" x14ac:dyDescent="0.2">
      <c r="A18" s="28" t="s">
        <v>220</v>
      </c>
      <c r="B18" s="41" t="s">
        <v>18</v>
      </c>
      <c r="C18" s="24" t="s">
        <v>259</v>
      </c>
      <c r="D18" s="29">
        <v>4800</v>
      </c>
      <c r="E18" s="25">
        <v>41.21</v>
      </c>
      <c r="F18" s="30">
        <f t="shared" si="0"/>
        <v>9.4018068990691733E-2</v>
      </c>
      <c r="G18" s="31"/>
    </row>
    <row r="19" spans="1:7" x14ac:dyDescent="0.2">
      <c r="A19" s="28" t="s">
        <v>229</v>
      </c>
      <c r="B19" s="41" t="s">
        <v>140</v>
      </c>
      <c r="C19" s="24" t="s">
        <v>267</v>
      </c>
      <c r="D19" s="29">
        <v>6825</v>
      </c>
      <c r="E19" s="25">
        <v>36.119999999999997</v>
      </c>
      <c r="F19" s="30">
        <f t="shared" si="0"/>
        <v>8.2405548457747765E-2</v>
      </c>
      <c r="G19" s="31"/>
    </row>
    <row r="20" spans="1:7" x14ac:dyDescent="0.2">
      <c r="A20" s="28" t="s">
        <v>228</v>
      </c>
      <c r="B20" s="41" t="s">
        <v>23</v>
      </c>
      <c r="C20" s="24" t="s">
        <v>259</v>
      </c>
      <c r="D20" s="29">
        <v>2000</v>
      </c>
      <c r="E20" s="25">
        <v>34.659999999999997</v>
      </c>
      <c r="F20" s="30">
        <f t="shared" si="0"/>
        <v>7.9074648658514324E-2</v>
      </c>
      <c r="G20" s="31"/>
    </row>
    <row r="21" spans="1:7" x14ac:dyDescent="0.2">
      <c r="A21" s="28" t="s">
        <v>224</v>
      </c>
      <c r="B21" s="41" t="s">
        <v>17</v>
      </c>
      <c r="C21" s="24" t="s">
        <v>267</v>
      </c>
      <c r="D21" s="29">
        <v>1200</v>
      </c>
      <c r="E21" s="25">
        <v>31.51</v>
      </c>
      <c r="F21" s="30">
        <f t="shared" si="0"/>
        <v>7.1888118269757259E-2</v>
      </c>
      <c r="G21" s="31"/>
    </row>
    <row r="22" spans="1:7" x14ac:dyDescent="0.2">
      <c r="A22" s="28" t="s">
        <v>222</v>
      </c>
      <c r="B22" s="41" t="s">
        <v>141</v>
      </c>
      <c r="C22" s="24" t="s">
        <v>324</v>
      </c>
      <c r="D22" s="29">
        <v>3750</v>
      </c>
      <c r="E22" s="25">
        <v>28.36</v>
      </c>
      <c r="F22" s="30">
        <f t="shared" si="0"/>
        <v>6.470158788100018E-2</v>
      </c>
      <c r="G22" s="31"/>
    </row>
    <row r="23" spans="1:7" x14ac:dyDescent="0.2">
      <c r="A23" s="28" t="s">
        <v>226</v>
      </c>
      <c r="B23" s="41" t="s">
        <v>46</v>
      </c>
      <c r="C23" s="24" t="s">
        <v>280</v>
      </c>
      <c r="D23" s="29">
        <v>600</v>
      </c>
      <c r="E23" s="25">
        <v>16.57</v>
      </c>
      <c r="F23" s="30">
        <f t="shared" si="0"/>
        <v>3.7803431283080856E-2</v>
      </c>
      <c r="G23" s="31"/>
    </row>
    <row r="24" spans="1:7" x14ac:dyDescent="0.2">
      <c r="A24" s="28" t="s">
        <v>223</v>
      </c>
      <c r="B24" s="41" t="s">
        <v>22</v>
      </c>
      <c r="C24" s="24" t="s">
        <v>272</v>
      </c>
      <c r="D24" s="29">
        <v>1900</v>
      </c>
      <c r="E24" s="25">
        <v>14.23</v>
      </c>
      <c r="F24" s="30">
        <f t="shared" si="0"/>
        <v>3.2464865851432746E-2</v>
      </c>
      <c r="G24" s="31"/>
    </row>
    <row r="25" spans="1:7" x14ac:dyDescent="0.2">
      <c r="A25" s="28" t="s">
        <v>225</v>
      </c>
      <c r="B25" s="41" t="s">
        <v>142</v>
      </c>
      <c r="C25" s="24" t="s">
        <v>274</v>
      </c>
      <c r="D25" s="29">
        <v>475</v>
      </c>
      <c r="E25" s="25">
        <v>7.76</v>
      </c>
      <c r="F25" s="30">
        <f t="shared" si="0"/>
        <v>1.7703960576747581E-2</v>
      </c>
      <c r="G25" s="31"/>
    </row>
    <row r="26" spans="1:7" x14ac:dyDescent="0.2">
      <c r="A26" s="32" t="s">
        <v>49</v>
      </c>
      <c r="B26" s="33"/>
      <c r="C26" s="24"/>
      <c r="D26" s="139"/>
      <c r="E26" s="161">
        <f>SUM(E16:E25)</f>
        <v>293.68</v>
      </c>
      <c r="F26" s="162">
        <f>SUM(F16:F25)</f>
        <v>0.67001277605402443</v>
      </c>
      <c r="G26" s="163"/>
    </row>
    <row r="27" spans="1:7" x14ac:dyDescent="0.2">
      <c r="A27" s="32" t="s">
        <v>50</v>
      </c>
      <c r="B27" s="33"/>
      <c r="C27" s="24"/>
      <c r="D27" s="25"/>
      <c r="E27" s="37" t="s">
        <v>51</v>
      </c>
      <c r="F27" s="37" t="s">
        <v>51</v>
      </c>
      <c r="G27" s="38"/>
    </row>
    <row r="28" spans="1:7" x14ac:dyDescent="0.2">
      <c r="A28" s="32" t="s">
        <v>49</v>
      </c>
      <c r="B28" s="33"/>
      <c r="C28" s="24"/>
      <c r="D28" s="25"/>
      <c r="E28" s="37" t="s">
        <v>51</v>
      </c>
      <c r="F28" s="37" t="s">
        <v>51</v>
      </c>
      <c r="G28" s="38"/>
    </row>
    <row r="29" spans="1:7" x14ac:dyDescent="0.2">
      <c r="A29" s="32" t="s">
        <v>52</v>
      </c>
      <c r="B29" s="33"/>
      <c r="C29" s="24"/>
      <c r="D29" s="25"/>
      <c r="E29" s="37">
        <f>E26</f>
        <v>293.68</v>
      </c>
      <c r="F29" s="162">
        <f>F26</f>
        <v>0.67001277605402443</v>
      </c>
      <c r="G29" s="38"/>
    </row>
    <row r="30" spans="1:7" x14ac:dyDescent="0.2">
      <c r="A30" s="32"/>
      <c r="B30" s="33"/>
      <c r="C30" s="24"/>
      <c r="D30" s="25"/>
      <c r="E30" s="37"/>
      <c r="F30" s="37"/>
      <c r="G30" s="38"/>
    </row>
    <row r="31" spans="1:7" x14ac:dyDescent="0.2">
      <c r="A31" s="22" t="s">
        <v>143</v>
      </c>
      <c r="B31" s="23"/>
      <c r="C31" s="24"/>
      <c r="D31" s="164"/>
      <c r="E31" s="25"/>
      <c r="F31" s="105"/>
      <c r="G31" s="106"/>
    </row>
    <row r="32" spans="1:7" x14ac:dyDescent="0.2">
      <c r="A32" s="28" t="s">
        <v>144</v>
      </c>
      <c r="B32" s="41"/>
      <c r="C32" s="41"/>
      <c r="D32" s="29">
        <v>-475</v>
      </c>
      <c r="E32" s="165">
        <v>-7.81</v>
      </c>
      <c r="F32" s="30">
        <f t="shared" ref="F32:F41" si="1">+E32/$E$72</f>
        <v>-1.7818032487680234E-2</v>
      </c>
      <c r="G32" s="166"/>
    </row>
    <row r="33" spans="1:7" x14ac:dyDescent="0.2">
      <c r="A33" s="28" t="s">
        <v>145</v>
      </c>
      <c r="B33" s="41"/>
      <c r="C33" s="41"/>
      <c r="D33" s="29">
        <v>-1900</v>
      </c>
      <c r="E33" s="165">
        <v>-14.33</v>
      </c>
      <c r="F33" s="30">
        <f t="shared" si="1"/>
        <v>-3.2693009673298044E-2</v>
      </c>
      <c r="G33" s="166"/>
    </row>
    <row r="34" spans="1:7" x14ac:dyDescent="0.2">
      <c r="A34" s="28" t="s">
        <v>146</v>
      </c>
      <c r="B34" s="41"/>
      <c r="C34" s="41"/>
      <c r="D34" s="29">
        <v>-600</v>
      </c>
      <c r="E34" s="165">
        <v>-16.690000000000001</v>
      </c>
      <c r="F34" s="30">
        <f t="shared" si="1"/>
        <v>-3.8077203869319225E-2</v>
      </c>
      <c r="G34" s="166"/>
    </row>
    <row r="35" spans="1:7" x14ac:dyDescent="0.2">
      <c r="A35" s="28" t="s">
        <v>147</v>
      </c>
      <c r="B35" s="41"/>
      <c r="C35" s="41"/>
      <c r="D35" s="29">
        <v>-3750</v>
      </c>
      <c r="E35" s="165">
        <v>-28.53</v>
      </c>
      <c r="F35" s="30">
        <f t="shared" si="1"/>
        <v>-6.5089432378171205E-2</v>
      </c>
      <c r="G35" s="166"/>
    </row>
    <row r="36" spans="1:7" ht="12.75" customHeight="1" x14ac:dyDescent="0.2">
      <c r="A36" s="28" t="s">
        <v>148</v>
      </c>
      <c r="B36" s="41"/>
      <c r="C36" s="41"/>
      <c r="D36" s="29">
        <v>-1200</v>
      </c>
      <c r="E36" s="165">
        <v>-31.67</v>
      </c>
      <c r="F36" s="30">
        <f t="shared" si="1"/>
        <v>-7.2253148384741742E-2</v>
      </c>
      <c r="G36" s="166"/>
    </row>
    <row r="37" spans="1:7" x14ac:dyDescent="0.2">
      <c r="A37" s="28" t="s">
        <v>149</v>
      </c>
      <c r="B37" s="41"/>
      <c r="C37" s="41"/>
      <c r="D37" s="29">
        <v>-2000</v>
      </c>
      <c r="E37" s="165">
        <v>-34.880000000000003</v>
      </c>
      <c r="F37" s="30">
        <f t="shared" si="1"/>
        <v>-7.9576565066618005E-2</v>
      </c>
      <c r="G37" s="166"/>
    </row>
    <row r="38" spans="1:7" x14ac:dyDescent="0.2">
      <c r="A38" s="28" t="s">
        <v>150</v>
      </c>
      <c r="B38" s="41"/>
      <c r="C38" s="41"/>
      <c r="D38" s="29">
        <v>-6825</v>
      </c>
      <c r="E38" s="165">
        <v>-36.369999999999997</v>
      </c>
      <c r="F38" s="30">
        <f t="shared" si="1"/>
        <v>-8.2975908012411018E-2</v>
      </c>
      <c r="G38" s="166"/>
    </row>
    <row r="39" spans="1:7" x14ac:dyDescent="0.2">
      <c r="A39" s="28" t="s">
        <v>151</v>
      </c>
      <c r="B39" s="41"/>
      <c r="C39" s="41"/>
      <c r="D39" s="29">
        <v>-4800</v>
      </c>
      <c r="E39" s="165">
        <v>-41.39</v>
      </c>
      <c r="F39" s="30">
        <f t="shared" si="1"/>
        <v>-9.4428727870049287E-2</v>
      </c>
      <c r="G39" s="166"/>
    </row>
    <row r="40" spans="1:7" x14ac:dyDescent="0.2">
      <c r="A40" s="28" t="s">
        <v>152</v>
      </c>
      <c r="B40" s="41"/>
      <c r="C40" s="41"/>
      <c r="D40" s="29">
        <v>-4900</v>
      </c>
      <c r="E40" s="165">
        <v>-41.6</v>
      </c>
      <c r="F40" s="30">
        <f t="shared" si="1"/>
        <v>-9.4907829895966425E-2</v>
      </c>
      <c r="G40" s="166"/>
    </row>
    <row r="41" spans="1:7" x14ac:dyDescent="0.2">
      <c r="A41" s="28" t="s">
        <v>153</v>
      </c>
      <c r="B41" s="41"/>
      <c r="C41" s="41"/>
      <c r="D41" s="29">
        <v>-9975</v>
      </c>
      <c r="E41" s="165">
        <v>-42.23</v>
      </c>
      <c r="F41" s="30">
        <f t="shared" si="1"/>
        <v>-9.6345135973717827E-2</v>
      </c>
      <c r="G41" s="166"/>
    </row>
    <row r="42" spans="1:7" x14ac:dyDescent="0.2">
      <c r="A42" s="22" t="s">
        <v>52</v>
      </c>
      <c r="B42" s="23"/>
      <c r="C42" s="41"/>
      <c r="D42" s="165"/>
      <c r="E42" s="167">
        <f>SUM(E32:E41)</f>
        <v>-295.5</v>
      </c>
      <c r="F42" s="162">
        <f>SUM(F32:F41)</f>
        <v>-0.67416499361197302</v>
      </c>
      <c r="G42" s="163"/>
    </row>
    <row r="43" spans="1:7" x14ac:dyDescent="0.2">
      <c r="A43" s="22"/>
      <c r="B43" s="24"/>
      <c r="C43" s="24"/>
      <c r="D43" s="164"/>
      <c r="E43" s="34"/>
      <c r="F43" s="162"/>
      <c r="G43" s="163"/>
    </row>
    <row r="44" spans="1:7" x14ac:dyDescent="0.2">
      <c r="A44" s="53" t="s">
        <v>53</v>
      </c>
      <c r="B44" s="168"/>
      <c r="C44" s="23"/>
      <c r="D44" s="34"/>
      <c r="E44" s="34"/>
      <c r="F44" s="134"/>
      <c r="G44" s="169"/>
    </row>
    <row r="45" spans="1:7" x14ac:dyDescent="0.2">
      <c r="A45" s="22" t="s">
        <v>129</v>
      </c>
      <c r="B45" s="23"/>
      <c r="C45" s="23"/>
      <c r="D45" s="34"/>
      <c r="E45" s="34"/>
      <c r="F45" s="134"/>
      <c r="G45" s="169"/>
    </row>
    <row r="46" spans="1:7" x14ac:dyDescent="0.2">
      <c r="A46" s="22" t="s">
        <v>54</v>
      </c>
      <c r="B46" s="23"/>
      <c r="C46" s="23"/>
      <c r="D46" s="34"/>
      <c r="E46" s="34" t="s">
        <v>51</v>
      </c>
      <c r="F46" s="134" t="s">
        <v>51</v>
      </c>
      <c r="G46" s="169"/>
    </row>
    <row r="47" spans="1:7" x14ac:dyDescent="0.2">
      <c r="A47" s="32" t="s">
        <v>49</v>
      </c>
      <c r="B47" s="33"/>
      <c r="C47" s="24"/>
      <c r="D47" s="25"/>
      <c r="E47" s="37" t="s">
        <v>51</v>
      </c>
      <c r="F47" s="37" t="s">
        <v>51</v>
      </c>
      <c r="G47" s="38"/>
    </row>
    <row r="48" spans="1:7" x14ac:dyDescent="0.2">
      <c r="A48" s="22" t="s">
        <v>58</v>
      </c>
      <c r="B48" s="41"/>
      <c r="C48" s="41"/>
      <c r="D48" s="165"/>
      <c r="E48" s="34" t="s">
        <v>51</v>
      </c>
      <c r="F48" s="134" t="s">
        <v>51</v>
      </c>
      <c r="G48" s="169"/>
    </row>
    <row r="49" spans="1:9" x14ac:dyDescent="0.2">
      <c r="A49" s="32" t="s">
        <v>49</v>
      </c>
      <c r="B49" s="33"/>
      <c r="C49" s="24"/>
      <c r="D49" s="25"/>
      <c r="E49" s="37" t="s">
        <v>51</v>
      </c>
      <c r="F49" s="37" t="s">
        <v>51</v>
      </c>
      <c r="G49" s="38"/>
    </row>
    <row r="50" spans="1:9" s="70" customFormat="1" x14ac:dyDescent="0.2">
      <c r="A50" s="22" t="s">
        <v>59</v>
      </c>
      <c r="B50" s="41"/>
      <c r="C50" s="41"/>
      <c r="D50" s="165"/>
      <c r="E50" s="34" t="s">
        <v>51</v>
      </c>
      <c r="F50" s="134" t="s">
        <v>51</v>
      </c>
      <c r="G50" s="169"/>
      <c r="H50" s="2"/>
      <c r="I50" s="2"/>
    </row>
    <row r="51" spans="1:9" x14ac:dyDescent="0.2">
      <c r="A51" s="32" t="s">
        <v>49</v>
      </c>
      <c r="B51" s="33"/>
      <c r="C51" s="24"/>
      <c r="D51" s="25"/>
      <c r="E51" s="37" t="s">
        <v>51</v>
      </c>
      <c r="F51" s="37" t="s">
        <v>51</v>
      </c>
      <c r="G51" s="38"/>
    </row>
    <row r="52" spans="1:9" x14ac:dyDescent="0.2">
      <c r="A52" s="22" t="s">
        <v>130</v>
      </c>
      <c r="B52" s="41"/>
      <c r="C52" s="41"/>
      <c r="D52" s="165"/>
      <c r="E52" s="34" t="s">
        <v>51</v>
      </c>
      <c r="F52" s="134" t="s">
        <v>51</v>
      </c>
      <c r="G52" s="169"/>
    </row>
    <row r="53" spans="1:9" x14ac:dyDescent="0.2">
      <c r="A53" s="32" t="s">
        <v>49</v>
      </c>
      <c r="B53" s="33"/>
      <c r="C53" s="24"/>
      <c r="D53" s="25"/>
      <c r="E53" s="37" t="s">
        <v>51</v>
      </c>
      <c r="F53" s="37" t="s">
        <v>51</v>
      </c>
      <c r="G53" s="38"/>
    </row>
    <row r="54" spans="1:9" s="49" customFormat="1" ht="14.25" customHeight="1" x14ac:dyDescent="0.2">
      <c r="A54" s="45" t="s">
        <v>52</v>
      </c>
      <c r="B54" s="41"/>
      <c r="C54" s="41"/>
      <c r="D54" s="165"/>
      <c r="E54" s="34" t="s">
        <v>51</v>
      </c>
      <c r="F54" s="134" t="s">
        <v>51</v>
      </c>
      <c r="G54" s="169"/>
      <c r="H54" s="2"/>
      <c r="I54" s="2"/>
    </row>
    <row r="55" spans="1:9" s="49" customFormat="1" ht="14.25" customHeight="1" x14ac:dyDescent="0.2">
      <c r="A55" s="45"/>
      <c r="B55" s="41"/>
      <c r="C55" s="41"/>
      <c r="D55" s="165"/>
      <c r="E55" s="34"/>
      <c r="F55" s="134"/>
      <c r="G55" s="169"/>
      <c r="H55" s="2"/>
      <c r="I55" s="2"/>
    </row>
    <row r="56" spans="1:9" s="49" customFormat="1" ht="14.25" customHeight="1" x14ac:dyDescent="0.2">
      <c r="A56" s="45" t="s">
        <v>60</v>
      </c>
      <c r="B56" s="41"/>
      <c r="C56" s="41"/>
      <c r="D56" s="29"/>
      <c r="E56" s="142" t="s">
        <v>51</v>
      </c>
      <c r="F56" s="142" t="s">
        <v>51</v>
      </c>
      <c r="G56" s="44"/>
      <c r="H56" s="2"/>
      <c r="I56" s="2"/>
    </row>
    <row r="57" spans="1:9" x14ac:dyDescent="0.2">
      <c r="A57" s="22" t="s">
        <v>133</v>
      </c>
      <c r="B57" s="24"/>
      <c r="C57" s="23"/>
      <c r="D57" s="26"/>
      <c r="E57" s="37"/>
      <c r="F57" s="108"/>
      <c r="G57" s="109"/>
      <c r="H57" s="70"/>
      <c r="I57" s="70"/>
    </row>
    <row r="58" spans="1:9" x14ac:dyDescent="0.2">
      <c r="A58" s="45" t="s">
        <v>49</v>
      </c>
      <c r="B58" s="41"/>
      <c r="C58" s="41"/>
      <c r="D58" s="42"/>
      <c r="E58" s="142" t="s">
        <v>51</v>
      </c>
      <c r="F58" s="142" t="s">
        <v>51</v>
      </c>
      <c r="G58" s="143"/>
    </row>
    <row r="59" spans="1:9" x14ac:dyDescent="0.2">
      <c r="A59" s="45" t="s">
        <v>52</v>
      </c>
      <c r="B59" s="41"/>
      <c r="C59" s="41"/>
      <c r="D59" s="42"/>
      <c r="E59" s="142" t="s">
        <v>51</v>
      </c>
      <c r="F59" s="142" t="s">
        <v>51</v>
      </c>
      <c r="G59" s="137"/>
    </row>
    <row r="60" spans="1:9" x14ac:dyDescent="0.2">
      <c r="A60" s="40"/>
      <c r="B60" s="41"/>
      <c r="C60" s="41"/>
      <c r="D60" s="42"/>
      <c r="E60" s="42"/>
      <c r="F60" s="43"/>
      <c r="G60" s="44"/>
    </row>
    <row r="61" spans="1:9" x14ac:dyDescent="0.2">
      <c r="A61" s="22" t="s">
        <v>106</v>
      </c>
      <c r="B61" s="24"/>
      <c r="C61" s="23" t="s">
        <v>105</v>
      </c>
      <c r="D61" s="110"/>
      <c r="E61" s="37"/>
      <c r="F61" s="111"/>
      <c r="G61" s="112"/>
      <c r="H61" s="49"/>
      <c r="I61" s="49"/>
    </row>
    <row r="62" spans="1:9" x14ac:dyDescent="0.2">
      <c r="A62" s="28" t="s">
        <v>316</v>
      </c>
      <c r="B62" s="42"/>
      <c r="C62" s="24"/>
      <c r="D62" s="29">
        <v>5000</v>
      </c>
      <c r="E62" s="26">
        <v>5</v>
      </c>
      <c r="F62" s="30">
        <f>+E62/$E$72</f>
        <v>1.1407191093265195E-2</v>
      </c>
      <c r="G62" s="31"/>
      <c r="H62" s="49"/>
      <c r="I62" s="49"/>
    </row>
    <row r="63" spans="1:9" x14ac:dyDescent="0.2">
      <c r="A63" s="45" t="s">
        <v>52</v>
      </c>
      <c r="B63" s="24"/>
      <c r="C63" s="23"/>
      <c r="D63" s="34" t="s">
        <v>107</v>
      </c>
      <c r="E63" s="37">
        <f>SUM(E62)</f>
        <v>5</v>
      </c>
      <c r="F63" s="35">
        <f>F62</f>
        <v>1.1407191093265195E-2</v>
      </c>
      <c r="G63" s="36"/>
      <c r="H63" s="49"/>
      <c r="I63" s="49"/>
    </row>
    <row r="64" spans="1:9" s="49" customFormat="1" x14ac:dyDescent="0.2">
      <c r="A64" s="40"/>
      <c r="B64" s="41"/>
      <c r="C64" s="41"/>
      <c r="D64" s="42"/>
      <c r="E64" s="42"/>
      <c r="F64" s="43"/>
      <c r="G64" s="44"/>
      <c r="H64" s="2"/>
      <c r="I64" s="2"/>
    </row>
    <row r="65" spans="1:9" x14ac:dyDescent="0.2">
      <c r="A65" s="22"/>
      <c r="B65" s="23"/>
      <c r="C65" s="23"/>
      <c r="D65" s="34"/>
      <c r="E65" s="34"/>
      <c r="F65" s="162"/>
      <c r="G65" s="163"/>
    </row>
    <row r="66" spans="1:9" x14ac:dyDescent="0.2">
      <c r="A66" s="50" t="s">
        <v>61</v>
      </c>
      <c r="B66" s="24"/>
      <c r="C66" s="170"/>
      <c r="D66" s="171"/>
      <c r="E66" s="25">
        <v>24.99</v>
      </c>
      <c r="F66" s="30">
        <f>+E66/$E$72</f>
        <v>5.7013141084139442E-2</v>
      </c>
      <c r="G66" s="31"/>
    </row>
    <row r="67" spans="1:9" x14ac:dyDescent="0.2">
      <c r="A67" s="45" t="s">
        <v>52</v>
      </c>
      <c r="B67" s="24"/>
      <c r="C67" s="170"/>
      <c r="D67" s="171"/>
      <c r="E67" s="51">
        <f>+E66</f>
        <v>24.99</v>
      </c>
      <c r="F67" s="162">
        <f>F66</f>
        <v>5.7013141084139442E-2</v>
      </c>
      <c r="G67" s="163"/>
    </row>
    <row r="68" spans="1:9" x14ac:dyDescent="0.2">
      <c r="A68" s="45"/>
      <c r="B68" s="52"/>
      <c r="C68" s="33"/>
      <c r="D68" s="51"/>
      <c r="E68" s="51"/>
      <c r="F68" s="35"/>
      <c r="G68" s="36"/>
    </row>
    <row r="69" spans="1:9" x14ac:dyDescent="0.2">
      <c r="A69" s="45" t="s">
        <v>62</v>
      </c>
      <c r="B69" s="52"/>
      <c r="C69" s="33"/>
      <c r="D69" s="51"/>
      <c r="E69" s="51"/>
      <c r="F69" s="35"/>
      <c r="G69" s="36"/>
    </row>
    <row r="70" spans="1:9" x14ac:dyDescent="0.2">
      <c r="A70" s="144" t="s">
        <v>63</v>
      </c>
      <c r="B70" s="145"/>
      <c r="C70" s="172"/>
      <c r="D70" s="173"/>
      <c r="E70" s="174">
        <f>ROUND(+E72-E67-E63-E42-E29,2)</f>
        <v>410.15</v>
      </c>
      <c r="F70" s="30">
        <f>+E70/$E$72</f>
        <v>0.93573188538054386</v>
      </c>
      <c r="G70" s="175"/>
    </row>
    <row r="71" spans="1:9" ht="13.5" thickBot="1" x14ac:dyDescent="0.25">
      <c r="A71" s="58" t="s">
        <v>52</v>
      </c>
      <c r="B71" s="59"/>
      <c r="C71" s="60"/>
      <c r="D71" s="61"/>
      <c r="E71" s="118">
        <f>E70</f>
        <v>410.15</v>
      </c>
      <c r="F71" s="203">
        <f>F70</f>
        <v>0.93573188538054386</v>
      </c>
      <c r="G71" s="368"/>
      <c r="H71" s="49"/>
      <c r="I71" s="49"/>
    </row>
    <row r="72" spans="1:9" ht="13.5" thickBot="1" x14ac:dyDescent="0.25">
      <c r="A72" s="147" t="s">
        <v>64</v>
      </c>
      <c r="B72" s="148"/>
      <c r="C72" s="148"/>
      <c r="D72" s="176"/>
      <c r="E72" s="123">
        <v>438.32</v>
      </c>
      <c r="F72" s="177">
        <f>+F29+F42+F63+F67+F71</f>
        <v>0.99999999999999989</v>
      </c>
      <c r="G72" s="178"/>
    </row>
    <row r="73" spans="1:9" x14ac:dyDescent="0.2">
      <c r="A73" s="69"/>
      <c r="B73" s="49"/>
      <c r="C73" s="49"/>
      <c r="D73" s="49"/>
      <c r="E73" s="49"/>
      <c r="F73" s="49"/>
      <c r="G73" s="179"/>
    </row>
    <row r="74" spans="1:9" x14ac:dyDescent="0.2">
      <c r="A74" s="69" t="s">
        <v>66</v>
      </c>
      <c r="B74" s="49"/>
      <c r="C74" s="49"/>
      <c r="D74" s="49"/>
      <c r="E74" s="180"/>
      <c r="F74" s="49"/>
      <c r="G74" s="179"/>
    </row>
    <row r="75" spans="1:9" x14ac:dyDescent="0.2">
      <c r="A75" s="401" t="s">
        <v>67</v>
      </c>
      <c r="B75" s="402"/>
      <c r="C75" s="402"/>
      <c r="D75" s="402"/>
      <c r="E75" s="402"/>
      <c r="F75" s="402"/>
      <c r="G75" s="419"/>
    </row>
    <row r="76" spans="1:9" x14ac:dyDescent="0.2">
      <c r="A76" s="69" t="s">
        <v>68</v>
      </c>
      <c r="B76" s="49"/>
      <c r="C76" s="49"/>
      <c r="D76" s="49"/>
      <c r="E76" s="49"/>
      <c r="F76" s="49"/>
      <c r="G76" s="179"/>
    </row>
    <row r="77" spans="1:9" x14ac:dyDescent="0.2">
      <c r="A77" s="69" t="s">
        <v>69</v>
      </c>
      <c r="B77" s="49"/>
      <c r="C77" s="49"/>
      <c r="D77" s="49"/>
      <c r="E77" s="49"/>
      <c r="F77" s="49"/>
      <c r="G77" s="179"/>
    </row>
    <row r="78" spans="1:9" x14ac:dyDescent="0.2">
      <c r="A78" s="436" t="s">
        <v>70</v>
      </c>
      <c r="B78" s="446"/>
      <c r="C78" s="126"/>
      <c r="D78" s="393" t="s">
        <v>71</v>
      </c>
      <c r="E78" s="394"/>
      <c r="F78" s="437" t="s">
        <v>72</v>
      </c>
      <c r="G78" s="410"/>
    </row>
    <row r="79" spans="1:9" x14ac:dyDescent="0.2">
      <c r="A79" s="426" t="s">
        <v>73</v>
      </c>
      <c r="B79" s="427" t="e">
        <v>#N/A</v>
      </c>
      <c r="C79" s="181"/>
      <c r="D79" s="438">
        <v>15.093500000000001</v>
      </c>
      <c r="E79" s="439"/>
      <c r="F79" s="438">
        <v>14.7439</v>
      </c>
      <c r="G79" s="440"/>
    </row>
    <row r="80" spans="1:9" x14ac:dyDescent="0.2">
      <c r="A80" s="426" t="s">
        <v>75</v>
      </c>
      <c r="B80" s="427" t="e">
        <v>#N/A</v>
      </c>
      <c r="C80" s="181"/>
      <c r="D80" s="438">
        <v>11.301399999999999</v>
      </c>
      <c r="E80" s="439"/>
      <c r="F80" s="438">
        <v>11.0396</v>
      </c>
      <c r="G80" s="440"/>
    </row>
    <row r="81" spans="1:7" x14ac:dyDescent="0.2">
      <c r="A81" s="426" t="s">
        <v>76</v>
      </c>
      <c r="B81" s="427" t="e">
        <v>#N/A</v>
      </c>
      <c r="C81" s="181"/>
      <c r="D81" s="438">
        <v>12.2226</v>
      </c>
      <c r="E81" s="439"/>
      <c r="F81" s="438">
        <v>11.941599999999999</v>
      </c>
      <c r="G81" s="440"/>
    </row>
    <row r="82" spans="1:7" x14ac:dyDescent="0.2">
      <c r="A82" s="426" t="s">
        <v>77</v>
      </c>
      <c r="B82" s="427" t="e">
        <v>#N/A</v>
      </c>
      <c r="C82" s="181"/>
      <c r="D82" s="438">
        <v>12.148099999999999</v>
      </c>
      <c r="E82" s="439"/>
      <c r="F82" s="438">
        <v>11.8706</v>
      </c>
      <c r="G82" s="440"/>
    </row>
    <row r="83" spans="1:7" x14ac:dyDescent="0.2">
      <c r="A83" s="426" t="s">
        <v>154</v>
      </c>
      <c r="B83" s="427" t="e">
        <v>#N/A</v>
      </c>
      <c r="C83" s="181"/>
      <c r="D83" s="438">
        <v>12.2136</v>
      </c>
      <c r="E83" s="439"/>
      <c r="F83" s="438">
        <v>11.933999999999999</v>
      </c>
      <c r="G83" s="440"/>
    </row>
    <row r="84" spans="1:7" x14ac:dyDescent="0.2">
      <c r="A84" s="426" t="s">
        <v>78</v>
      </c>
      <c r="B84" s="427" t="e">
        <v>#N/A</v>
      </c>
      <c r="C84" s="181"/>
      <c r="D84" s="438">
        <v>15.8857</v>
      </c>
      <c r="E84" s="439"/>
      <c r="F84" s="438">
        <v>15.468999999999999</v>
      </c>
      <c r="G84" s="440"/>
    </row>
    <row r="85" spans="1:7" x14ac:dyDescent="0.2">
      <c r="A85" s="426" t="s">
        <v>80</v>
      </c>
      <c r="B85" s="427" t="e">
        <v>#N/A</v>
      </c>
      <c r="C85" s="181"/>
      <c r="D85" s="438">
        <v>11.6652</v>
      </c>
      <c r="E85" s="439"/>
      <c r="F85" s="438">
        <v>11.3592</v>
      </c>
      <c r="G85" s="440"/>
    </row>
    <row r="86" spans="1:7" x14ac:dyDescent="0.2">
      <c r="A86" s="426" t="s">
        <v>81</v>
      </c>
      <c r="B86" s="427" t="e">
        <v>#N/A</v>
      </c>
      <c r="C86" s="181"/>
      <c r="D86" s="438">
        <v>12.5748</v>
      </c>
      <c r="E86" s="439"/>
      <c r="F86" s="438">
        <v>12.246600000000001</v>
      </c>
      <c r="G86" s="440"/>
    </row>
    <row r="87" spans="1:7" x14ac:dyDescent="0.2">
      <c r="A87" s="426" t="s">
        <v>82</v>
      </c>
      <c r="B87" s="427" t="e">
        <v>#N/A</v>
      </c>
      <c r="C87" s="181"/>
      <c r="D87" s="438">
        <v>12.6569</v>
      </c>
      <c r="E87" s="439"/>
      <c r="F87" s="438">
        <v>12.324999999999999</v>
      </c>
      <c r="G87" s="440"/>
    </row>
    <row r="88" spans="1:7" x14ac:dyDescent="0.2">
      <c r="A88" s="426" t="s">
        <v>155</v>
      </c>
      <c r="B88" s="427" t="e">
        <v>#N/A</v>
      </c>
      <c r="C88" s="181"/>
      <c r="D88" s="438">
        <v>12.544600000000001</v>
      </c>
      <c r="E88" s="439"/>
      <c r="F88" s="438">
        <v>12.218500000000001</v>
      </c>
      <c r="G88" s="440"/>
    </row>
    <row r="89" spans="1:7" x14ac:dyDescent="0.2">
      <c r="A89" s="351"/>
      <c r="B89" s="376"/>
      <c r="C89" s="182"/>
      <c r="D89" s="182"/>
      <c r="E89" s="182"/>
      <c r="F89" s="182"/>
      <c r="G89" s="183"/>
    </row>
    <row r="90" spans="1:7" x14ac:dyDescent="0.2">
      <c r="A90" s="69" t="s">
        <v>156</v>
      </c>
      <c r="B90" s="49"/>
      <c r="C90" s="49"/>
      <c r="D90" s="49"/>
      <c r="E90" s="49"/>
      <c r="F90" s="49"/>
      <c r="G90" s="179"/>
    </row>
    <row r="91" spans="1:7" x14ac:dyDescent="0.2">
      <c r="A91" s="436" t="s">
        <v>116</v>
      </c>
      <c r="B91" s="432"/>
      <c r="C91" s="184"/>
      <c r="D91" s="437" t="s">
        <v>117</v>
      </c>
      <c r="E91" s="409"/>
      <c r="F91" s="408" t="s">
        <v>118</v>
      </c>
      <c r="G91" s="437"/>
    </row>
    <row r="92" spans="1:7" x14ac:dyDescent="0.2">
      <c r="A92" s="431" t="s">
        <v>75</v>
      </c>
      <c r="B92" s="432" t="e">
        <v>#N/A</v>
      </c>
      <c r="C92" s="185"/>
      <c r="D92" s="433">
        <v>0</v>
      </c>
      <c r="E92" s="434"/>
      <c r="F92" s="433">
        <v>0</v>
      </c>
      <c r="G92" s="435"/>
    </row>
    <row r="93" spans="1:7" x14ac:dyDescent="0.2">
      <c r="A93" s="431" t="s">
        <v>80</v>
      </c>
      <c r="B93" s="432" t="e">
        <v>#N/A</v>
      </c>
      <c r="C93" s="185"/>
      <c r="D93" s="433">
        <v>0</v>
      </c>
      <c r="E93" s="434"/>
      <c r="F93" s="433">
        <v>0</v>
      </c>
      <c r="G93" s="435"/>
    </row>
    <row r="94" spans="1:7" x14ac:dyDescent="0.2">
      <c r="A94" s="351"/>
      <c r="B94" s="376"/>
      <c r="C94" s="186"/>
      <c r="D94" s="187"/>
      <c r="E94" s="187"/>
      <c r="F94" s="187"/>
      <c r="G94" s="188"/>
    </row>
    <row r="95" spans="1:7" x14ac:dyDescent="0.2">
      <c r="A95" s="69" t="s">
        <v>84</v>
      </c>
      <c r="B95" s="49"/>
      <c r="C95" s="49"/>
      <c r="D95" s="49"/>
      <c r="E95" s="49"/>
      <c r="F95" s="49"/>
      <c r="G95" s="179"/>
    </row>
    <row r="96" spans="1:7" x14ac:dyDescent="0.2">
      <c r="A96" s="69" t="s">
        <v>386</v>
      </c>
      <c r="B96" s="49"/>
      <c r="C96" s="49"/>
      <c r="D96" s="49"/>
      <c r="E96" s="49"/>
      <c r="F96" s="49"/>
      <c r="G96" s="179"/>
    </row>
    <row r="97" spans="1:7" x14ac:dyDescent="0.2">
      <c r="A97" s="69" t="s">
        <v>86</v>
      </c>
      <c r="B97" s="49"/>
      <c r="C97" s="49"/>
      <c r="D97" s="49"/>
      <c r="E97" s="49"/>
      <c r="F97" s="49"/>
      <c r="G97" s="179"/>
    </row>
    <row r="98" spans="1:7" x14ac:dyDescent="0.2">
      <c r="A98" s="69" t="s">
        <v>87</v>
      </c>
      <c r="B98" s="49"/>
      <c r="C98" s="49"/>
      <c r="D98" s="49"/>
      <c r="E98" s="49"/>
      <c r="F98" s="49"/>
      <c r="G98" s="179"/>
    </row>
    <row r="99" spans="1:7" x14ac:dyDescent="0.2">
      <c r="A99" s="69" t="s">
        <v>88</v>
      </c>
      <c r="B99" s="49"/>
      <c r="C99" s="49"/>
      <c r="D99" s="49"/>
      <c r="E99" s="49"/>
      <c r="F99" s="49"/>
      <c r="G99" s="179"/>
    </row>
    <row r="100" spans="1:7" x14ac:dyDescent="0.2">
      <c r="A100" s="69" t="s">
        <v>157</v>
      </c>
      <c r="B100" s="49"/>
      <c r="C100" s="49"/>
      <c r="D100" s="49"/>
      <c r="E100" s="49"/>
      <c r="F100" s="49"/>
      <c r="G100" s="179"/>
    </row>
    <row r="101" spans="1:7" ht="13.5" thickBot="1" x14ac:dyDescent="0.25">
      <c r="A101" s="189" t="s">
        <v>158</v>
      </c>
      <c r="B101" s="81"/>
      <c r="C101" s="81"/>
      <c r="D101" s="81"/>
      <c r="E101" s="81"/>
      <c r="F101" s="81"/>
      <c r="G101" s="190"/>
    </row>
  </sheetData>
  <mergeCells count="49">
    <mergeCell ref="A8:G8"/>
    <mergeCell ref="A9:G9"/>
    <mergeCell ref="A11:G11"/>
    <mergeCell ref="A75:G75"/>
    <mergeCell ref="A78:B78"/>
    <mergeCell ref="D78:E78"/>
    <mergeCell ref="F78:G78"/>
    <mergeCell ref="A79:B79"/>
    <mergeCell ref="D79:E79"/>
    <mergeCell ref="F79:G79"/>
    <mergeCell ref="A80:B80"/>
    <mergeCell ref="D80:E80"/>
    <mergeCell ref="F80:G80"/>
    <mergeCell ref="A81:B81"/>
    <mergeCell ref="D81:E81"/>
    <mergeCell ref="F81:G81"/>
    <mergeCell ref="A82:B82"/>
    <mergeCell ref="D82:E82"/>
    <mergeCell ref="F82:G82"/>
    <mergeCell ref="A83:B83"/>
    <mergeCell ref="D83:E83"/>
    <mergeCell ref="F83:G83"/>
    <mergeCell ref="A84:B84"/>
    <mergeCell ref="D84:E84"/>
    <mergeCell ref="F84:G84"/>
    <mergeCell ref="D88:E88"/>
    <mergeCell ref="F88:G88"/>
    <mergeCell ref="A85:B85"/>
    <mergeCell ref="D85:E85"/>
    <mergeCell ref="F85:G85"/>
    <mergeCell ref="A86:B86"/>
    <mergeCell ref="D86:E86"/>
    <mergeCell ref="F86:G86"/>
    <mergeCell ref="A4:I4"/>
    <mergeCell ref="A6:I6"/>
    <mergeCell ref="A7:I7"/>
    <mergeCell ref="A93:B93"/>
    <mergeCell ref="D93:E93"/>
    <mergeCell ref="F93:G93"/>
    <mergeCell ref="A91:B91"/>
    <mergeCell ref="D91:E91"/>
    <mergeCell ref="F91:G91"/>
    <mergeCell ref="A92:B92"/>
    <mergeCell ref="D92:E92"/>
    <mergeCell ref="F92:G92"/>
    <mergeCell ref="A87:B87"/>
    <mergeCell ref="D87:E87"/>
    <mergeCell ref="F87:G87"/>
    <mergeCell ref="A88:B88"/>
  </mergeCells>
  <pageMargins left="0.23622047244094491" right="0.23622047244094491" top="3.937007874015748E-2" bottom="1.968503937007874E-2" header="0.31496062992125984" footer="0.31496062992125984"/>
  <pageSetup paperSize="9" scale="3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88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64" style="1" customWidth="1"/>
    <col min="2" max="2" width="20.5703125" style="1" customWidth="1"/>
    <col min="3" max="3" width="21.5703125" style="1" customWidth="1"/>
    <col min="4" max="4" width="14.42578125" style="1" bestFit="1" customWidth="1"/>
    <col min="5" max="5" width="18" style="1" bestFit="1" customWidth="1"/>
    <col min="6" max="6" width="18" style="1" customWidth="1"/>
    <col min="7" max="7" width="16.42578125" style="1" bestFit="1" customWidth="1"/>
    <col min="8" max="16384" width="9.140625" style="2"/>
  </cols>
  <sheetData>
    <row r="1" spans="1:9" ht="15" x14ac:dyDescent="0.2">
      <c r="A1" s="361" t="s">
        <v>373</v>
      </c>
      <c r="C1" s="361" t="s">
        <v>374</v>
      </c>
      <c r="E1"/>
      <c r="F1" s="373" t="s">
        <v>364</v>
      </c>
      <c r="G1" s="373"/>
      <c r="H1" s="373"/>
      <c r="I1" s="373"/>
    </row>
    <row r="2" spans="1:9" ht="15" x14ac:dyDescent="0.2">
      <c r="A2" s="361" t="s">
        <v>360</v>
      </c>
      <c r="C2" s="361" t="s">
        <v>361</v>
      </c>
      <c r="E2"/>
      <c r="F2" s="373" t="s">
        <v>375</v>
      </c>
      <c r="G2" s="373"/>
      <c r="H2" s="373"/>
      <c r="I2" s="373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ht="29.25" customHeight="1" x14ac:dyDescent="0.2">
      <c r="A4"/>
      <c r="B4"/>
      <c r="C4"/>
      <c r="D4"/>
      <c r="E4"/>
      <c r="F4"/>
      <c r="G4"/>
      <c r="H4"/>
      <c r="I4"/>
    </row>
    <row r="5" spans="1:9" x14ac:dyDescent="0.2">
      <c r="A5"/>
      <c r="B5"/>
      <c r="C5"/>
      <c r="D5"/>
      <c r="E5"/>
      <c r="F5"/>
      <c r="G5"/>
      <c r="H5"/>
      <c r="I5"/>
    </row>
    <row r="6" spans="1:9" x14ac:dyDescent="0.2">
      <c r="A6"/>
      <c r="B6"/>
      <c r="C6"/>
      <c r="D6"/>
      <c r="E6"/>
      <c r="F6"/>
      <c r="G6"/>
      <c r="H6"/>
      <c r="I6"/>
    </row>
    <row r="7" spans="1:9" ht="12.75" customHeight="1" x14ac:dyDescent="0.2">
      <c r="A7"/>
      <c r="B7"/>
      <c r="C7"/>
      <c r="D7"/>
      <c r="E7"/>
      <c r="F7"/>
      <c r="G7"/>
      <c r="H7"/>
      <c r="I7"/>
    </row>
    <row r="8" spans="1:9" ht="12.75" customHeight="1" x14ac:dyDescent="0.2">
      <c r="A8"/>
      <c r="B8"/>
      <c r="C8"/>
      <c r="D8"/>
      <c r="E8"/>
      <c r="F8"/>
      <c r="G8"/>
      <c r="H8"/>
      <c r="I8"/>
    </row>
    <row r="9" spans="1:9" ht="12.75" customHeight="1" x14ac:dyDescent="0.2">
      <c r="A9"/>
      <c r="B9"/>
      <c r="C9"/>
      <c r="D9"/>
      <c r="E9"/>
      <c r="F9"/>
      <c r="G9"/>
      <c r="H9"/>
      <c r="I9"/>
    </row>
    <row r="10" spans="1:9" ht="12.75" customHeight="1" x14ac:dyDescent="0.2">
      <c r="A10"/>
      <c r="B10"/>
      <c r="C10"/>
      <c r="D10"/>
      <c r="E10"/>
      <c r="F10"/>
      <c r="G10"/>
      <c r="H10"/>
      <c r="I10"/>
    </row>
    <row r="11" spans="1:9" x14ac:dyDescent="0.2">
      <c r="A11"/>
      <c r="B11"/>
      <c r="C11"/>
      <c r="D11"/>
      <c r="E11"/>
      <c r="F11"/>
      <c r="G11"/>
      <c r="H11"/>
      <c r="I11"/>
    </row>
    <row r="12" spans="1:9" x14ac:dyDescent="0.2">
      <c r="A12"/>
      <c r="B12"/>
      <c r="C12"/>
      <c r="D12"/>
      <c r="E12"/>
      <c r="F12"/>
      <c r="G12"/>
      <c r="H12"/>
      <c r="I12"/>
    </row>
    <row r="13" spans="1:9" ht="15" x14ac:dyDescent="0.25">
      <c r="A13" s="381"/>
      <c r="B13" s="381"/>
      <c r="C13" s="381"/>
      <c r="D13" s="381"/>
      <c r="E13" s="381"/>
      <c r="F13" s="381"/>
      <c r="G13" s="381"/>
      <c r="H13" s="381"/>
      <c r="I13" s="381"/>
    </row>
    <row r="14" spans="1:9" ht="15" x14ac:dyDescent="0.25">
      <c r="A14" s="381"/>
      <c r="B14" s="381"/>
      <c r="C14" s="381"/>
      <c r="D14" s="381"/>
      <c r="E14" s="381"/>
      <c r="F14" s="381"/>
      <c r="G14" s="381"/>
      <c r="H14" s="381"/>
      <c r="I14" s="381"/>
    </row>
    <row r="15" spans="1:9" ht="13.5" thickBot="1" x14ac:dyDescent="0.25">
      <c r="A15"/>
      <c r="B15"/>
      <c r="C15"/>
      <c r="D15"/>
      <c r="E15"/>
      <c r="F15"/>
      <c r="G15"/>
      <c r="H15"/>
      <c r="I15"/>
    </row>
    <row r="16" spans="1:9" x14ac:dyDescent="0.2">
      <c r="A16" s="386" t="s">
        <v>125</v>
      </c>
      <c r="B16" s="387"/>
      <c r="C16" s="387"/>
      <c r="D16" s="387"/>
      <c r="E16" s="387"/>
      <c r="F16" s="387"/>
      <c r="G16" s="388"/>
    </row>
    <row r="17" spans="1:9" x14ac:dyDescent="0.2">
      <c r="A17" s="441" t="s">
        <v>1</v>
      </c>
      <c r="B17" s="442"/>
      <c r="C17" s="442"/>
      <c r="D17" s="442"/>
      <c r="E17" s="442"/>
      <c r="F17" s="443"/>
      <c r="G17" s="444"/>
    </row>
    <row r="18" spans="1:9" x14ac:dyDescent="0.2">
      <c r="A18" s="151"/>
      <c r="B18" s="152"/>
      <c r="C18" s="152"/>
      <c r="D18" s="152"/>
      <c r="E18" s="152"/>
      <c r="F18" s="153"/>
      <c r="G18" s="191"/>
    </row>
    <row r="19" spans="1:9" x14ac:dyDescent="0.2">
      <c r="A19" s="445" t="s">
        <v>159</v>
      </c>
      <c r="B19" s="442"/>
      <c r="C19" s="442"/>
      <c r="D19" s="442"/>
      <c r="E19" s="442"/>
      <c r="F19" s="443"/>
      <c r="G19" s="444"/>
    </row>
    <row r="20" spans="1:9" ht="13.5" thickBot="1" x14ac:dyDescent="0.25">
      <c r="A20" s="155"/>
      <c r="B20" s="156"/>
      <c r="C20" s="156"/>
      <c r="D20" s="156"/>
      <c r="E20" s="156"/>
      <c r="F20" s="157"/>
      <c r="G20" s="192"/>
    </row>
    <row r="21" spans="1:9" s="70" customFormat="1" ht="26.25" thickBot="1" x14ac:dyDescent="0.25">
      <c r="A21" s="9" t="s">
        <v>3</v>
      </c>
      <c r="B21" s="10" t="s">
        <v>4</v>
      </c>
      <c r="C21" s="11" t="s">
        <v>92</v>
      </c>
      <c r="D21" s="12" t="s">
        <v>6</v>
      </c>
      <c r="E21" s="13" t="s">
        <v>7</v>
      </c>
      <c r="F21" s="193" t="s">
        <v>8</v>
      </c>
      <c r="G21" s="194" t="s">
        <v>9</v>
      </c>
      <c r="H21" s="2"/>
      <c r="I21" s="2"/>
    </row>
    <row r="22" spans="1:9" x14ac:dyDescent="0.2">
      <c r="A22" s="195" t="s">
        <v>53</v>
      </c>
      <c r="B22" s="196"/>
      <c r="C22" s="197"/>
      <c r="D22" s="198"/>
      <c r="E22" s="199"/>
      <c r="F22" s="200"/>
      <c r="G22" s="201"/>
    </row>
    <row r="23" spans="1:9" x14ac:dyDescent="0.2">
      <c r="A23" s="22" t="s">
        <v>54</v>
      </c>
      <c r="B23" s="168"/>
      <c r="C23" s="55"/>
      <c r="D23" s="56"/>
      <c r="E23" s="202"/>
      <c r="F23" s="203"/>
      <c r="G23" s="204"/>
    </row>
    <row r="24" spans="1:9" x14ac:dyDescent="0.2">
      <c r="A24" s="22" t="s">
        <v>55</v>
      </c>
      <c r="B24" s="23"/>
      <c r="C24" s="24"/>
      <c r="D24" s="25"/>
      <c r="E24" s="205"/>
      <c r="F24" s="206"/>
      <c r="G24" s="207"/>
    </row>
    <row r="25" spans="1:9" s="49" customFormat="1" ht="14.25" customHeight="1" x14ac:dyDescent="0.2">
      <c r="A25" s="28" t="s">
        <v>325</v>
      </c>
      <c r="B25" s="46" t="s">
        <v>160</v>
      </c>
      <c r="C25" s="24" t="s">
        <v>311</v>
      </c>
      <c r="D25" s="29">
        <v>300000</v>
      </c>
      <c r="E25" s="25">
        <v>299.52999999999997</v>
      </c>
      <c r="F25" s="30">
        <f>+E25/$E$50</f>
        <v>0.56588766507339749</v>
      </c>
      <c r="G25" s="31" t="s">
        <v>161</v>
      </c>
      <c r="H25" s="2"/>
      <c r="I25" s="2"/>
    </row>
    <row r="26" spans="1:9" s="49" customFormat="1" ht="14.25" customHeight="1" x14ac:dyDescent="0.2">
      <c r="A26" s="22" t="s">
        <v>49</v>
      </c>
      <c r="B26" s="23"/>
      <c r="C26" s="24"/>
      <c r="D26" s="25"/>
      <c r="E26" s="37">
        <f>SUM(E25:E25)</f>
        <v>299.52999999999997</v>
      </c>
      <c r="F26" s="206">
        <f>SUM(F25:F25)</f>
        <v>0.56588766507339749</v>
      </c>
      <c r="G26" s="207"/>
      <c r="H26" s="2"/>
      <c r="I26" s="2"/>
    </row>
    <row r="27" spans="1:9" s="49" customFormat="1" ht="14.25" customHeight="1" x14ac:dyDescent="0.2">
      <c r="A27" s="22" t="s">
        <v>58</v>
      </c>
      <c r="B27" s="23"/>
      <c r="C27" s="24"/>
      <c r="D27" s="25"/>
      <c r="E27" s="37" t="s">
        <v>51</v>
      </c>
      <c r="F27" s="37" t="s">
        <v>51</v>
      </c>
      <c r="G27" s="208"/>
      <c r="H27" s="2"/>
      <c r="I27" s="2"/>
    </row>
    <row r="28" spans="1:9" x14ac:dyDescent="0.2">
      <c r="A28" s="22" t="s">
        <v>49</v>
      </c>
      <c r="B28" s="23"/>
      <c r="C28" s="24"/>
      <c r="D28" s="25"/>
      <c r="E28" s="37" t="s">
        <v>51</v>
      </c>
      <c r="F28" s="37" t="s">
        <v>51</v>
      </c>
      <c r="G28" s="207"/>
    </row>
    <row r="29" spans="1:9" x14ac:dyDescent="0.2">
      <c r="A29" s="22" t="s">
        <v>59</v>
      </c>
      <c r="B29" s="23"/>
      <c r="C29" s="24"/>
      <c r="D29" s="25"/>
      <c r="E29" s="37" t="s">
        <v>51</v>
      </c>
      <c r="F29" s="37" t="s">
        <v>51</v>
      </c>
      <c r="G29" s="208"/>
    </row>
    <row r="30" spans="1:9" x14ac:dyDescent="0.2">
      <c r="A30" s="22" t="s">
        <v>49</v>
      </c>
      <c r="B30" s="23"/>
      <c r="C30" s="24"/>
      <c r="D30" s="25"/>
      <c r="E30" s="37" t="s">
        <v>51</v>
      </c>
      <c r="F30" s="37" t="s">
        <v>51</v>
      </c>
      <c r="G30" s="207"/>
    </row>
    <row r="31" spans="1:9" x14ac:dyDescent="0.2">
      <c r="A31" s="22" t="s">
        <v>130</v>
      </c>
      <c r="B31" s="23"/>
      <c r="C31" s="24"/>
      <c r="D31" s="25"/>
      <c r="E31" s="37" t="s">
        <v>51</v>
      </c>
      <c r="F31" s="37" t="s">
        <v>51</v>
      </c>
      <c r="G31" s="208"/>
    </row>
    <row r="32" spans="1:9" x14ac:dyDescent="0.2">
      <c r="A32" s="22" t="s">
        <v>49</v>
      </c>
      <c r="B32" s="24" t="s">
        <v>105</v>
      </c>
      <c r="C32" s="24" t="s">
        <v>105</v>
      </c>
      <c r="D32" s="29"/>
      <c r="E32" s="37" t="s">
        <v>51</v>
      </c>
      <c r="F32" s="37" t="s">
        <v>51</v>
      </c>
      <c r="G32" s="207"/>
    </row>
    <row r="33" spans="1:9" x14ac:dyDescent="0.2">
      <c r="A33" s="22" t="s">
        <v>52</v>
      </c>
      <c r="B33" s="24"/>
      <c r="C33" s="24"/>
      <c r="D33" s="29"/>
      <c r="E33" s="37" t="s">
        <v>51</v>
      </c>
      <c r="F33" s="37" t="s">
        <v>51</v>
      </c>
      <c r="G33" s="207"/>
    </row>
    <row r="34" spans="1:9" s="49" customFormat="1" x14ac:dyDescent="0.2">
      <c r="A34" s="22"/>
      <c r="B34" s="24"/>
      <c r="C34" s="24"/>
      <c r="D34" s="29"/>
      <c r="E34" s="205"/>
      <c r="F34" s="206"/>
      <c r="G34" s="207"/>
      <c r="H34" s="2"/>
      <c r="I34" s="2"/>
    </row>
    <row r="35" spans="1:9" x14ac:dyDescent="0.2">
      <c r="A35" s="22" t="s">
        <v>60</v>
      </c>
      <c r="B35" s="23"/>
      <c r="C35" s="24"/>
      <c r="D35" s="29"/>
      <c r="E35" s="161" t="s">
        <v>51</v>
      </c>
      <c r="F35" s="161" t="s">
        <v>51</v>
      </c>
      <c r="G35" s="209"/>
    </row>
    <row r="36" spans="1:9" x14ac:dyDescent="0.2">
      <c r="A36" s="22" t="s">
        <v>133</v>
      </c>
      <c r="B36" s="24"/>
      <c r="C36" s="23"/>
      <c r="D36" s="26"/>
      <c r="E36" s="161" t="s">
        <v>51</v>
      </c>
      <c r="F36" s="161" t="s">
        <v>51</v>
      </c>
      <c r="G36" s="109"/>
      <c r="H36" s="70"/>
      <c r="I36" s="70"/>
    </row>
    <row r="37" spans="1:9" x14ac:dyDescent="0.2">
      <c r="A37" s="45" t="s">
        <v>49</v>
      </c>
      <c r="B37" s="41"/>
      <c r="C37" s="41"/>
      <c r="D37" s="29"/>
      <c r="E37" s="37" t="s">
        <v>51</v>
      </c>
      <c r="F37" s="37" t="s">
        <v>51</v>
      </c>
      <c r="G37" s="209"/>
    </row>
    <row r="38" spans="1:9" x14ac:dyDescent="0.2">
      <c r="A38" s="22" t="s">
        <v>52</v>
      </c>
      <c r="B38" s="24"/>
      <c r="C38" s="24"/>
      <c r="D38" s="25"/>
      <c r="E38" s="37" t="s">
        <v>51</v>
      </c>
      <c r="F38" s="37" t="s">
        <v>51</v>
      </c>
      <c r="G38" s="209"/>
    </row>
    <row r="39" spans="1:9" x14ac:dyDescent="0.2">
      <c r="A39" s="22"/>
      <c r="B39" s="24"/>
      <c r="C39" s="24"/>
      <c r="D39" s="25"/>
      <c r="E39" s="205"/>
      <c r="F39" s="210"/>
      <c r="G39" s="208"/>
    </row>
    <row r="40" spans="1:9" x14ac:dyDescent="0.2">
      <c r="A40" s="22" t="s">
        <v>106</v>
      </c>
      <c r="B40" s="24"/>
      <c r="C40" s="23" t="s">
        <v>105</v>
      </c>
      <c r="D40" s="110"/>
      <c r="E40" s="37"/>
      <c r="F40" s="111"/>
      <c r="G40" s="112"/>
      <c r="H40" s="49"/>
      <c r="I40" s="49"/>
    </row>
    <row r="41" spans="1:9" x14ac:dyDescent="0.2">
      <c r="A41" s="28" t="s">
        <v>316</v>
      </c>
      <c r="B41" s="42"/>
      <c r="C41" s="24"/>
      <c r="D41" s="29">
        <v>10000</v>
      </c>
      <c r="E41" s="26">
        <v>10</v>
      </c>
      <c r="F41" s="30">
        <f>+E41/$E$50</f>
        <v>1.8892520451153392E-2</v>
      </c>
      <c r="G41" s="31"/>
      <c r="H41" s="49"/>
      <c r="I41" s="49"/>
    </row>
    <row r="42" spans="1:9" x14ac:dyDescent="0.2">
      <c r="A42" s="22" t="s">
        <v>52</v>
      </c>
      <c r="B42" s="24"/>
      <c r="C42" s="23"/>
      <c r="D42" s="34" t="s">
        <v>107</v>
      </c>
      <c r="E42" s="37">
        <f>SUM(E41)</f>
        <v>10</v>
      </c>
      <c r="F42" s="35">
        <f>F41</f>
        <v>1.8892520451153392E-2</v>
      </c>
      <c r="G42" s="36"/>
      <c r="H42" s="49"/>
      <c r="I42" s="49"/>
    </row>
    <row r="43" spans="1:9" x14ac:dyDescent="0.2">
      <c r="A43" s="40"/>
      <c r="B43" s="41"/>
      <c r="C43" s="41"/>
      <c r="D43" s="42"/>
      <c r="E43" s="42"/>
      <c r="F43" s="43"/>
      <c r="G43" s="44"/>
    </row>
    <row r="44" spans="1:9" x14ac:dyDescent="0.2">
      <c r="A44" s="50" t="s">
        <v>61</v>
      </c>
      <c r="B44" s="23"/>
      <c r="C44" s="24"/>
      <c r="D44" s="25"/>
      <c r="E44" s="25">
        <v>189.93</v>
      </c>
      <c r="F44" s="30">
        <f>+E44/$E$50</f>
        <v>0.35882564092875635</v>
      </c>
      <c r="G44" s="31"/>
    </row>
    <row r="45" spans="1:9" x14ac:dyDescent="0.2">
      <c r="A45" s="22" t="s">
        <v>52</v>
      </c>
      <c r="B45" s="23"/>
      <c r="C45" s="24"/>
      <c r="D45" s="25"/>
      <c r="E45" s="37">
        <f>+E44</f>
        <v>189.93</v>
      </c>
      <c r="F45" s="206">
        <f>F44</f>
        <v>0.35882564092875635</v>
      </c>
      <c r="G45" s="207"/>
    </row>
    <row r="46" spans="1:9" x14ac:dyDescent="0.2">
      <c r="A46" s="45"/>
      <c r="B46" s="52"/>
      <c r="C46" s="33"/>
      <c r="D46" s="51"/>
      <c r="E46" s="51"/>
      <c r="F46" s="35"/>
      <c r="G46" s="36"/>
    </row>
    <row r="47" spans="1:9" x14ac:dyDescent="0.2">
      <c r="A47" s="45" t="s">
        <v>62</v>
      </c>
      <c r="B47" s="52"/>
      <c r="C47" s="33"/>
      <c r="D47" s="51"/>
      <c r="E47" s="51"/>
      <c r="F47" s="35"/>
      <c r="G47" s="36"/>
    </row>
    <row r="48" spans="1:9" x14ac:dyDescent="0.2">
      <c r="A48" s="144" t="s">
        <v>63</v>
      </c>
      <c r="B48" s="54"/>
      <c r="C48" s="145"/>
      <c r="D48" s="61"/>
      <c r="E48" s="211">
        <f>ROUND(+E50-E26-E42-E45,2)</f>
        <v>29.85</v>
      </c>
      <c r="F48" s="30">
        <f>+E48/$E$50</f>
        <v>5.639417354669287E-2</v>
      </c>
      <c r="G48" s="212"/>
    </row>
    <row r="49" spans="1:9" ht="13.5" thickBot="1" x14ac:dyDescent="0.25">
      <c r="A49" s="58" t="s">
        <v>52</v>
      </c>
      <c r="B49" s="59"/>
      <c r="C49" s="60"/>
      <c r="D49" s="61"/>
      <c r="E49" s="118">
        <f>E48</f>
        <v>29.85</v>
      </c>
      <c r="F49" s="203">
        <f>F48</f>
        <v>5.639417354669287E-2</v>
      </c>
      <c r="G49" s="368"/>
      <c r="H49" s="49"/>
      <c r="I49" s="49"/>
    </row>
    <row r="50" spans="1:9" ht="13.5" thickBot="1" x14ac:dyDescent="0.25">
      <c r="A50" s="147" t="s">
        <v>64</v>
      </c>
      <c r="B50" s="148"/>
      <c r="C50" s="148"/>
      <c r="D50" s="149"/>
      <c r="E50" s="123">
        <v>529.30999999999995</v>
      </c>
      <c r="F50" s="213">
        <f>+F26+F42+F45+F49</f>
        <v>1.0000000000000002</v>
      </c>
      <c r="G50" s="214"/>
    </row>
    <row r="51" spans="1:9" x14ac:dyDescent="0.2">
      <c r="A51" s="215"/>
      <c r="B51" s="216"/>
      <c r="C51" s="216"/>
      <c r="D51" s="217"/>
      <c r="E51" s="218"/>
      <c r="F51" s="218"/>
      <c r="G51" s="219"/>
    </row>
    <row r="52" spans="1:9" x14ac:dyDescent="0.2">
      <c r="A52" s="73" t="s">
        <v>65</v>
      </c>
      <c r="B52" s="70"/>
      <c r="C52" s="71"/>
      <c r="D52" s="49"/>
      <c r="E52" s="49"/>
      <c r="F52" s="49"/>
      <c r="G52" s="220"/>
    </row>
    <row r="53" spans="1:9" x14ac:dyDescent="0.2">
      <c r="A53" s="73"/>
      <c r="B53" s="70"/>
      <c r="C53" s="71"/>
      <c r="D53" s="49"/>
      <c r="E53" s="49"/>
      <c r="F53" s="49"/>
      <c r="G53" s="220"/>
    </row>
    <row r="54" spans="1:9" x14ac:dyDescent="0.2">
      <c r="A54" s="73" t="s">
        <v>66</v>
      </c>
      <c r="B54" s="70"/>
      <c r="C54" s="49"/>
      <c r="D54" s="49"/>
      <c r="E54" s="49"/>
      <c r="F54" s="49"/>
      <c r="G54" s="220"/>
    </row>
    <row r="55" spans="1:9" x14ac:dyDescent="0.2">
      <c r="A55" s="401" t="s">
        <v>67</v>
      </c>
      <c r="B55" s="402"/>
      <c r="C55" s="402"/>
      <c r="D55" s="402"/>
      <c r="E55" s="402"/>
      <c r="F55" s="402"/>
      <c r="G55" s="419"/>
    </row>
    <row r="56" spans="1:9" x14ac:dyDescent="0.2">
      <c r="A56" s="69" t="s">
        <v>68</v>
      </c>
      <c r="B56" s="49"/>
      <c r="C56" s="70"/>
      <c r="D56" s="49"/>
      <c r="E56" s="49"/>
      <c r="F56" s="49"/>
      <c r="G56" s="220"/>
    </row>
    <row r="57" spans="1:9" x14ac:dyDescent="0.2">
      <c r="A57" s="69" t="s">
        <v>69</v>
      </c>
      <c r="B57" s="49"/>
      <c r="C57" s="49"/>
      <c r="D57" s="49"/>
      <c r="E57" s="49"/>
      <c r="F57" s="49"/>
      <c r="G57" s="220"/>
    </row>
    <row r="58" spans="1:9" x14ac:dyDescent="0.2">
      <c r="A58" s="390" t="s">
        <v>70</v>
      </c>
      <c r="B58" s="432"/>
      <c r="C58" s="126"/>
      <c r="D58" s="393" t="s">
        <v>71</v>
      </c>
      <c r="E58" s="394"/>
      <c r="F58" s="393" t="s">
        <v>72</v>
      </c>
      <c r="G58" s="395"/>
    </row>
    <row r="59" spans="1:9" x14ac:dyDescent="0.2">
      <c r="A59" s="426" t="s">
        <v>73</v>
      </c>
      <c r="B59" s="427" t="e">
        <v>#N/A</v>
      </c>
      <c r="C59" s="150"/>
      <c r="D59" s="428">
        <v>1278.2401</v>
      </c>
      <c r="E59" s="429"/>
      <c r="F59" s="411">
        <v>1235.9885999999999</v>
      </c>
      <c r="G59" s="450"/>
    </row>
    <row r="60" spans="1:9" x14ac:dyDescent="0.2">
      <c r="A60" s="426" t="s">
        <v>109</v>
      </c>
      <c r="B60" s="427" t="e">
        <v>#N/A</v>
      </c>
      <c r="C60" s="150"/>
      <c r="D60" s="428">
        <v>1008.7106</v>
      </c>
      <c r="E60" s="429"/>
      <c r="F60" s="411">
        <v>1006.9549</v>
      </c>
      <c r="G60" s="450"/>
    </row>
    <row r="61" spans="1:9" x14ac:dyDescent="0.2">
      <c r="A61" s="426" t="s">
        <v>110</v>
      </c>
      <c r="B61" s="427" t="e">
        <v>#N/A</v>
      </c>
      <c r="C61" s="150"/>
      <c r="D61" s="428">
        <v>1008.5477</v>
      </c>
      <c r="E61" s="429"/>
      <c r="F61" s="411">
        <v>1005.9633</v>
      </c>
      <c r="G61" s="450"/>
    </row>
    <row r="62" spans="1:9" x14ac:dyDescent="0.2">
      <c r="A62" s="426" t="s">
        <v>111</v>
      </c>
      <c r="B62" s="427" t="e">
        <v>#N/A</v>
      </c>
      <c r="C62" s="150"/>
      <c r="D62" s="428">
        <v>1009.7902</v>
      </c>
      <c r="E62" s="429"/>
      <c r="F62" s="411">
        <v>1007.0166</v>
      </c>
      <c r="G62" s="450"/>
    </row>
    <row r="63" spans="1:9" x14ac:dyDescent="0.2">
      <c r="A63" s="426" t="s">
        <v>75</v>
      </c>
      <c r="B63" s="427" t="e">
        <v>#N/A</v>
      </c>
      <c r="C63" s="150"/>
      <c r="D63" s="428">
        <v>1007.3373</v>
      </c>
      <c r="E63" s="429"/>
      <c r="F63" s="411">
        <v>1006.4741</v>
      </c>
      <c r="G63" s="450"/>
    </row>
    <row r="64" spans="1:9" x14ac:dyDescent="0.2">
      <c r="A64" s="426" t="s">
        <v>78</v>
      </c>
      <c r="B64" s="427" t="e">
        <v>#N/A</v>
      </c>
      <c r="C64" s="150"/>
      <c r="D64" s="428">
        <v>1306.5186000000001</v>
      </c>
      <c r="E64" s="429"/>
      <c r="F64" s="411">
        <v>1260.7031999999999</v>
      </c>
      <c r="G64" s="450"/>
    </row>
    <row r="65" spans="1:7" x14ac:dyDescent="0.2">
      <c r="A65" s="426" t="s">
        <v>112</v>
      </c>
      <c r="B65" s="427" t="e">
        <v>#N/A</v>
      </c>
      <c r="C65" s="150"/>
      <c r="D65" s="428">
        <v>1008.2058</v>
      </c>
      <c r="E65" s="429"/>
      <c r="F65" s="411">
        <v>1006.4888999999999</v>
      </c>
      <c r="G65" s="450"/>
    </row>
    <row r="66" spans="1:7" x14ac:dyDescent="0.2">
      <c r="A66" s="426" t="s">
        <v>113</v>
      </c>
      <c r="B66" s="427" t="e">
        <v>#N/A</v>
      </c>
      <c r="C66" s="150"/>
      <c r="D66" s="428">
        <v>1008.515</v>
      </c>
      <c r="E66" s="429"/>
      <c r="F66" s="411">
        <v>1006.1917</v>
      </c>
      <c r="G66" s="450"/>
    </row>
    <row r="67" spans="1:7" x14ac:dyDescent="0.2">
      <c r="A67" s="426" t="s">
        <v>114</v>
      </c>
      <c r="B67" s="427" t="e">
        <v>#N/A</v>
      </c>
      <c r="C67" s="150"/>
      <c r="D67" s="428">
        <v>1010.2562</v>
      </c>
      <c r="E67" s="429"/>
      <c r="F67" s="411">
        <v>1007.8027</v>
      </c>
      <c r="G67" s="450"/>
    </row>
    <row r="68" spans="1:7" x14ac:dyDescent="0.2">
      <c r="A68" s="426" t="s">
        <v>80</v>
      </c>
      <c r="B68" s="427" t="e">
        <v>#N/A</v>
      </c>
      <c r="C68" s="150"/>
      <c r="D68" s="428">
        <v>1007.5064</v>
      </c>
      <c r="E68" s="429"/>
      <c r="F68" s="411">
        <v>1006.8989</v>
      </c>
      <c r="G68" s="450"/>
    </row>
    <row r="69" spans="1:7" x14ac:dyDescent="0.2">
      <c r="A69" s="69"/>
      <c r="B69" s="49"/>
      <c r="C69" s="221"/>
      <c r="D69" s="221"/>
      <c r="E69" s="130"/>
      <c r="F69" s="130"/>
      <c r="G69" s="222"/>
    </row>
    <row r="70" spans="1:7" x14ac:dyDescent="0.2">
      <c r="A70" s="69" t="s">
        <v>156</v>
      </c>
      <c r="B70" s="49"/>
      <c r="C70" s="223"/>
      <c r="D70" s="223"/>
      <c r="E70" s="223"/>
      <c r="F70" s="223"/>
      <c r="G70" s="224"/>
    </row>
    <row r="71" spans="1:7" x14ac:dyDescent="0.2">
      <c r="A71" s="390" t="s">
        <v>70</v>
      </c>
      <c r="B71" s="432"/>
      <c r="C71" s="225"/>
      <c r="D71" s="408" t="s">
        <v>117</v>
      </c>
      <c r="E71" s="409"/>
      <c r="F71" s="408" t="s">
        <v>118</v>
      </c>
      <c r="G71" s="410"/>
    </row>
    <row r="72" spans="1:7" x14ac:dyDescent="0.2">
      <c r="A72" s="426" t="s">
        <v>109</v>
      </c>
      <c r="B72" s="427" t="e">
        <v>#N/A</v>
      </c>
      <c r="C72" s="226"/>
      <c r="D72" s="447">
        <v>32.070100000000011</v>
      </c>
      <c r="E72" s="448"/>
      <c r="F72" s="447">
        <v>32.070100000000011</v>
      </c>
      <c r="G72" s="449"/>
    </row>
    <row r="73" spans="1:7" x14ac:dyDescent="0.2">
      <c r="A73" s="426" t="s">
        <v>110</v>
      </c>
      <c r="B73" s="427" t="e">
        <v>#N/A</v>
      </c>
      <c r="C73" s="226"/>
      <c r="D73" s="447">
        <v>31.257000000000001</v>
      </c>
      <c r="E73" s="448"/>
      <c r="F73" s="447">
        <v>31.257000000000001</v>
      </c>
      <c r="G73" s="449"/>
    </row>
    <row r="74" spans="1:7" x14ac:dyDescent="0.2">
      <c r="A74" s="426" t="s">
        <v>111</v>
      </c>
      <c r="B74" s="427" t="e">
        <v>#N/A</v>
      </c>
      <c r="C74" s="226"/>
      <c r="D74" s="447">
        <v>31.102</v>
      </c>
      <c r="E74" s="448"/>
      <c r="F74" s="447">
        <v>31.102</v>
      </c>
      <c r="G74" s="449"/>
    </row>
    <row r="75" spans="1:7" x14ac:dyDescent="0.2">
      <c r="A75" s="426" t="s">
        <v>75</v>
      </c>
      <c r="B75" s="427" t="e">
        <v>#N/A</v>
      </c>
      <c r="C75" s="226"/>
      <c r="D75" s="447">
        <v>33.0685</v>
      </c>
      <c r="E75" s="448"/>
      <c r="F75" s="447">
        <v>33.0685</v>
      </c>
      <c r="G75" s="449"/>
    </row>
    <row r="76" spans="1:7" x14ac:dyDescent="0.2">
      <c r="A76" s="426" t="s">
        <v>112</v>
      </c>
      <c r="B76" s="427" t="e">
        <v>#N/A</v>
      </c>
      <c r="C76" s="226"/>
      <c r="D76" s="447">
        <v>16.008700000000001</v>
      </c>
      <c r="E76" s="448"/>
      <c r="F76" s="447">
        <v>16.008700000000001</v>
      </c>
      <c r="G76" s="449"/>
    </row>
    <row r="77" spans="1:7" x14ac:dyDescent="0.2">
      <c r="A77" s="426" t="s">
        <v>113</v>
      </c>
      <c r="B77" s="427" t="e">
        <v>#N/A</v>
      </c>
      <c r="C77" s="226"/>
      <c r="D77" s="447">
        <v>32.4878</v>
      </c>
      <c r="E77" s="448"/>
      <c r="F77" s="447">
        <v>32.4878</v>
      </c>
      <c r="G77" s="449"/>
    </row>
    <row r="78" spans="1:7" x14ac:dyDescent="0.2">
      <c r="A78" s="426" t="s">
        <v>114</v>
      </c>
      <c r="B78" s="427" t="e">
        <v>#N/A</v>
      </c>
      <c r="C78" s="226"/>
      <c r="D78" s="447">
        <v>33.895600000000002</v>
      </c>
      <c r="E78" s="448"/>
      <c r="F78" s="447">
        <v>33.895600000000002</v>
      </c>
      <c r="G78" s="449"/>
    </row>
    <row r="79" spans="1:7" x14ac:dyDescent="0.2">
      <c r="A79" s="426" t="s">
        <v>80</v>
      </c>
      <c r="B79" s="427" t="e">
        <v>#N/A</v>
      </c>
      <c r="C79" s="226"/>
      <c r="D79" s="447">
        <v>35.043700000000001</v>
      </c>
      <c r="E79" s="448"/>
      <c r="F79" s="447">
        <v>35.043700000000001</v>
      </c>
      <c r="G79" s="449"/>
    </row>
    <row r="80" spans="1:7" x14ac:dyDescent="0.2">
      <c r="A80" s="69"/>
      <c r="B80" s="49"/>
      <c r="C80" s="49"/>
      <c r="D80" s="49"/>
      <c r="E80" s="182"/>
      <c r="F80" s="182"/>
      <c r="G80" s="179"/>
    </row>
    <row r="81" spans="1:7" x14ac:dyDescent="0.2">
      <c r="A81" s="69" t="s">
        <v>84</v>
      </c>
      <c r="B81" s="49"/>
      <c r="C81" s="49"/>
      <c r="D81" s="49"/>
      <c r="E81" s="49"/>
      <c r="F81" s="49"/>
      <c r="G81" s="179"/>
    </row>
    <row r="82" spans="1:7" x14ac:dyDescent="0.2">
      <c r="A82" s="69" t="s">
        <v>85</v>
      </c>
      <c r="B82" s="49"/>
      <c r="C82" s="49"/>
      <c r="D82" s="49"/>
      <c r="E82" s="49"/>
      <c r="F82" s="49"/>
      <c r="G82" s="179"/>
    </row>
    <row r="83" spans="1:7" x14ac:dyDescent="0.2">
      <c r="A83" s="69" t="s">
        <v>86</v>
      </c>
      <c r="B83" s="49"/>
      <c r="C83" s="49"/>
      <c r="D83" s="49"/>
      <c r="E83" s="49"/>
      <c r="F83" s="49"/>
      <c r="G83" s="179"/>
    </row>
    <row r="84" spans="1:7" x14ac:dyDescent="0.2">
      <c r="A84" s="69" t="s">
        <v>87</v>
      </c>
      <c r="B84" s="49"/>
      <c r="C84" s="49"/>
      <c r="D84" s="49"/>
      <c r="E84" s="49"/>
      <c r="F84" s="49"/>
      <c r="G84" s="179"/>
    </row>
    <row r="85" spans="1:7" x14ac:dyDescent="0.2">
      <c r="A85" s="69" t="s">
        <v>88</v>
      </c>
      <c r="B85" s="49"/>
      <c r="C85" s="49"/>
      <c r="D85" s="49"/>
      <c r="E85" s="49"/>
      <c r="F85" s="49"/>
      <c r="G85" s="179"/>
    </row>
    <row r="86" spans="1:7" ht="13.5" thickBot="1" x14ac:dyDescent="0.25">
      <c r="A86" s="189" t="s">
        <v>162</v>
      </c>
      <c r="B86" s="81"/>
      <c r="C86" s="81"/>
      <c r="D86" s="81"/>
      <c r="E86" s="81"/>
      <c r="F86" s="81"/>
      <c r="G86" s="190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</sheetData>
  <mergeCells count="66">
    <mergeCell ref="A16:G16"/>
    <mergeCell ref="A17:G17"/>
    <mergeCell ref="A19:G19"/>
    <mergeCell ref="A55:G55"/>
    <mergeCell ref="A58:B58"/>
    <mergeCell ref="D58:E58"/>
    <mergeCell ref="F58:G58"/>
    <mergeCell ref="A59:B59"/>
    <mergeCell ref="D59:E59"/>
    <mergeCell ref="F59:G59"/>
    <mergeCell ref="A60:B60"/>
    <mergeCell ref="D60:E60"/>
    <mergeCell ref="F60:G60"/>
    <mergeCell ref="A61:B61"/>
    <mergeCell ref="D61:E61"/>
    <mergeCell ref="F61:G61"/>
    <mergeCell ref="A62:B62"/>
    <mergeCell ref="D62:E62"/>
    <mergeCell ref="F62:G62"/>
    <mergeCell ref="A63:B63"/>
    <mergeCell ref="D63:E63"/>
    <mergeCell ref="F63:G63"/>
    <mergeCell ref="A64:B64"/>
    <mergeCell ref="D64:E64"/>
    <mergeCell ref="F64:G64"/>
    <mergeCell ref="A65:B65"/>
    <mergeCell ref="D65:E65"/>
    <mergeCell ref="F65:G65"/>
    <mergeCell ref="A66:B66"/>
    <mergeCell ref="D66:E66"/>
    <mergeCell ref="F66:G66"/>
    <mergeCell ref="A67:B67"/>
    <mergeCell ref="D67:E67"/>
    <mergeCell ref="F67:G67"/>
    <mergeCell ref="A68:B68"/>
    <mergeCell ref="D68:E68"/>
    <mergeCell ref="F68:G68"/>
    <mergeCell ref="A71:B71"/>
    <mergeCell ref="D71:E71"/>
    <mergeCell ref="F71:G71"/>
    <mergeCell ref="A72:B72"/>
    <mergeCell ref="D72:E72"/>
    <mergeCell ref="F72:G72"/>
    <mergeCell ref="F76:G76"/>
    <mergeCell ref="A73:B73"/>
    <mergeCell ref="D73:E73"/>
    <mergeCell ref="F73:G73"/>
    <mergeCell ref="A74:B74"/>
    <mergeCell ref="D74:E74"/>
    <mergeCell ref="F74:G74"/>
    <mergeCell ref="A13:I13"/>
    <mergeCell ref="A14:I14"/>
    <mergeCell ref="A79:B79"/>
    <mergeCell ref="D79:E79"/>
    <mergeCell ref="F79:G79"/>
    <mergeCell ref="A77:B77"/>
    <mergeCell ref="D77:E77"/>
    <mergeCell ref="F77:G77"/>
    <mergeCell ref="A78:B78"/>
    <mergeCell ref="D78:E78"/>
    <mergeCell ref="F78:G78"/>
    <mergeCell ref="A75:B75"/>
    <mergeCell ref="D75:E75"/>
    <mergeCell ref="F75:G75"/>
    <mergeCell ref="A76:B76"/>
    <mergeCell ref="D76:E76"/>
  </mergeCells>
  <pageMargins left="1.968503937007874E-2" right="0.70866141732283472" top="1.968503937007874E-2" bottom="1.968503937007874E-2" header="0.31496062992125984" footer="0.31496062992125984"/>
  <pageSetup paperSize="9"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4"/>
  <sheetViews>
    <sheetView workbookViewId="0">
      <selection activeCell="A5" sqref="A5:I5"/>
    </sheetView>
  </sheetViews>
  <sheetFormatPr defaultColWidth="8.85546875" defaultRowHeight="12.75" x14ac:dyDescent="0.2"/>
  <cols>
    <col min="1" max="1" width="67.140625" style="1" customWidth="1"/>
    <col min="2" max="2" width="21.42578125" style="1" customWidth="1"/>
    <col min="3" max="3" width="15" style="1" bestFit="1" customWidth="1"/>
    <col min="4" max="4" width="15.5703125" style="1" bestFit="1" customWidth="1"/>
    <col min="5" max="6" width="19.28515625" style="1" customWidth="1"/>
    <col min="7" max="7" width="16.5703125" style="84" bestFit="1" customWidth="1"/>
    <col min="8" max="16384" width="8.85546875" style="1"/>
  </cols>
  <sheetData>
    <row r="1" spans="1:9" ht="15" customHeight="1" x14ac:dyDescent="0.2">
      <c r="A1" s="361" t="s">
        <v>376</v>
      </c>
      <c r="B1" s="451" t="s">
        <v>377</v>
      </c>
      <c r="C1" s="451"/>
      <c r="D1" s="451"/>
      <c r="E1" s="396" t="s">
        <v>364</v>
      </c>
      <c r="F1" s="396"/>
      <c r="G1" s="373"/>
      <c r="H1" s="373"/>
      <c r="I1" s="373"/>
    </row>
    <row r="2" spans="1:9" ht="15" x14ac:dyDescent="0.2">
      <c r="A2" s="361" t="s">
        <v>360</v>
      </c>
      <c r="B2" s="396" t="s">
        <v>361</v>
      </c>
      <c r="C2" s="396"/>
      <c r="D2" s="373"/>
      <c r="E2" s="396" t="s">
        <v>378</v>
      </c>
      <c r="F2" s="396"/>
      <c r="G2" s="373"/>
      <c r="H2" s="373"/>
      <c r="I2" s="373"/>
    </row>
    <row r="3" spans="1:9" ht="15" x14ac:dyDescent="0.25">
      <c r="A3" s="364"/>
      <c r="B3" s="365"/>
      <c r="C3" s="365"/>
      <c r="D3" s="378"/>
      <c r="E3"/>
      <c r="F3"/>
      <c r="G3"/>
      <c r="H3"/>
      <c r="I3"/>
    </row>
    <row r="4" spans="1:9" ht="31.15" customHeight="1" x14ac:dyDescent="0.25">
      <c r="A4" s="381"/>
      <c r="B4" s="381"/>
      <c r="C4" s="381"/>
      <c r="D4" s="381"/>
      <c r="E4" s="381"/>
      <c r="F4" s="381"/>
      <c r="G4" s="381"/>
      <c r="H4" s="381"/>
      <c r="I4" s="381"/>
    </row>
    <row r="5" spans="1:9" ht="133.5" customHeight="1" thickBot="1" x14ac:dyDescent="0.3">
      <c r="A5" s="381"/>
      <c r="B5" s="381"/>
      <c r="C5" s="381"/>
      <c r="D5" s="381"/>
      <c r="E5" s="381"/>
      <c r="F5" s="381"/>
      <c r="G5" s="381"/>
      <c r="H5" s="381"/>
      <c r="I5" s="381"/>
    </row>
    <row r="6" spans="1:9" s="2" customFormat="1" x14ac:dyDescent="0.2">
      <c r="A6" s="386" t="s">
        <v>125</v>
      </c>
      <c r="B6" s="387"/>
      <c r="C6" s="387"/>
      <c r="D6" s="387"/>
      <c r="E6" s="387"/>
      <c r="F6" s="387"/>
      <c r="G6" s="388"/>
      <c r="H6" s="1"/>
      <c r="I6" s="1"/>
    </row>
    <row r="7" spans="1:9" s="2" customFormat="1" x14ac:dyDescent="0.2">
      <c r="A7" s="441" t="s">
        <v>1</v>
      </c>
      <c r="B7" s="442"/>
      <c r="C7" s="442"/>
      <c r="D7" s="442"/>
      <c r="E7" s="442"/>
      <c r="F7" s="443"/>
      <c r="G7" s="444"/>
      <c r="H7" s="1"/>
      <c r="I7" s="1"/>
    </row>
    <row r="8" spans="1:9" s="2" customFormat="1" ht="13.5" thickBot="1" x14ac:dyDescent="0.25">
      <c r="A8" s="227"/>
      <c r="B8" s="228"/>
      <c r="C8" s="228"/>
      <c r="D8" s="228"/>
      <c r="E8" s="228"/>
      <c r="F8" s="229"/>
      <c r="G8" s="230"/>
      <c r="H8" s="1"/>
      <c r="I8" s="1"/>
    </row>
    <row r="9" spans="1:9" s="2" customFormat="1" ht="13.5" thickBot="1" x14ac:dyDescent="0.25">
      <c r="A9" s="455" t="s">
        <v>163</v>
      </c>
      <c r="B9" s="456"/>
      <c r="C9" s="456"/>
      <c r="D9" s="456"/>
      <c r="E9" s="456"/>
      <c r="F9" s="457"/>
      <c r="G9" s="458"/>
      <c r="H9" s="1"/>
      <c r="I9" s="1"/>
    </row>
    <row r="10" spans="1:9" s="2" customFormat="1" ht="13.5" thickBot="1" x14ac:dyDescent="0.25">
      <c r="A10" s="231"/>
      <c r="B10" s="232"/>
      <c r="C10" s="232"/>
      <c r="D10" s="232"/>
      <c r="E10" s="232"/>
      <c r="F10" s="233"/>
      <c r="G10" s="234"/>
      <c r="H10" s="1"/>
      <c r="I10" s="1"/>
    </row>
    <row r="11" spans="1:9" s="2" customFormat="1" ht="15.75" customHeight="1" thickBot="1" x14ac:dyDescent="0.25">
      <c r="A11" s="9" t="s">
        <v>3</v>
      </c>
      <c r="B11" s="10" t="s">
        <v>4</v>
      </c>
      <c r="C11" s="11" t="s">
        <v>92</v>
      </c>
      <c r="D11" s="12" t="s">
        <v>6</v>
      </c>
      <c r="E11" s="13" t="s">
        <v>7</v>
      </c>
      <c r="F11" s="14" t="s">
        <v>8</v>
      </c>
      <c r="G11" s="194" t="s">
        <v>9</v>
      </c>
    </row>
    <row r="12" spans="1:9" s="2" customFormat="1" ht="15.75" customHeight="1" x14ac:dyDescent="0.2">
      <c r="A12" s="195" t="s">
        <v>53</v>
      </c>
      <c r="B12" s="196"/>
      <c r="C12" s="197"/>
      <c r="D12" s="198"/>
      <c r="E12" s="199"/>
      <c r="F12" s="235"/>
      <c r="G12" s="236"/>
    </row>
    <row r="13" spans="1:9" s="2" customFormat="1" ht="15.75" customHeight="1" x14ac:dyDescent="0.2">
      <c r="A13" s="195" t="s">
        <v>54</v>
      </c>
      <c r="B13" s="168"/>
      <c r="C13" s="55"/>
      <c r="D13" s="56"/>
      <c r="E13" s="202"/>
      <c r="F13" s="237"/>
      <c r="G13" s="238"/>
    </row>
    <row r="14" spans="1:9" s="2" customFormat="1" ht="15.75" customHeight="1" x14ac:dyDescent="0.2">
      <c r="A14" s="22" t="s">
        <v>55</v>
      </c>
      <c r="B14" s="23"/>
      <c r="C14" s="24"/>
      <c r="D14" s="29"/>
      <c r="E14" s="102"/>
      <c r="F14" s="102"/>
      <c r="G14" s="239"/>
    </row>
    <row r="15" spans="1:9" s="2" customFormat="1" ht="15.75" customHeight="1" x14ac:dyDescent="0.2">
      <c r="A15" s="28" t="s">
        <v>325</v>
      </c>
      <c r="B15" s="46" t="s">
        <v>160</v>
      </c>
      <c r="C15" s="24" t="s">
        <v>311</v>
      </c>
      <c r="D15" s="29">
        <v>200000</v>
      </c>
      <c r="E15" s="25">
        <v>199.68</v>
      </c>
      <c r="F15" s="30">
        <f>+E15/$E$42</f>
        <v>0.27447799969759035</v>
      </c>
      <c r="G15" s="31" t="s">
        <v>161</v>
      </c>
    </row>
    <row r="16" spans="1:9" s="2" customFormat="1" ht="15.75" customHeight="1" x14ac:dyDescent="0.2">
      <c r="A16" s="53" t="s">
        <v>49</v>
      </c>
      <c r="B16" s="168"/>
      <c r="C16" s="55"/>
      <c r="D16" s="29"/>
      <c r="E16" s="202">
        <f>SUM(E15:E15)</f>
        <v>199.68</v>
      </c>
      <c r="F16" s="35">
        <f>SUM(F15:F15)</f>
        <v>0.27447799969759035</v>
      </c>
      <c r="G16" s="36"/>
    </row>
    <row r="17" spans="1:9" s="2" customFormat="1" ht="15.75" customHeight="1" x14ac:dyDescent="0.2">
      <c r="A17" s="22" t="s">
        <v>58</v>
      </c>
      <c r="B17" s="168"/>
      <c r="C17" s="55"/>
      <c r="D17" s="29"/>
      <c r="E17" s="37" t="s">
        <v>51</v>
      </c>
      <c r="F17" s="37" t="s">
        <v>51</v>
      </c>
      <c r="G17" s="36"/>
    </row>
    <row r="18" spans="1:9" s="2" customFormat="1" ht="15.75" customHeight="1" x14ac:dyDescent="0.2">
      <c r="A18" s="53" t="s">
        <v>49</v>
      </c>
      <c r="B18" s="168"/>
      <c r="C18" s="55"/>
      <c r="D18" s="29"/>
      <c r="E18" s="37" t="s">
        <v>51</v>
      </c>
      <c r="F18" s="37" t="s">
        <v>51</v>
      </c>
      <c r="G18" s="36"/>
    </row>
    <row r="19" spans="1:9" s="2" customFormat="1" ht="15.75" customHeight="1" x14ac:dyDescent="0.2">
      <c r="A19" s="22" t="s">
        <v>59</v>
      </c>
      <c r="B19" s="168"/>
      <c r="C19" s="55"/>
      <c r="D19" s="29"/>
      <c r="E19" s="37" t="s">
        <v>51</v>
      </c>
      <c r="F19" s="37" t="s">
        <v>51</v>
      </c>
      <c r="G19" s="36"/>
    </row>
    <row r="20" spans="1:9" s="2" customFormat="1" ht="15.75" customHeight="1" x14ac:dyDescent="0.2">
      <c r="A20" s="53" t="s">
        <v>49</v>
      </c>
      <c r="B20" s="168"/>
      <c r="C20" s="55"/>
      <c r="D20" s="29"/>
      <c r="E20" s="37" t="s">
        <v>51</v>
      </c>
      <c r="F20" s="37" t="s">
        <v>51</v>
      </c>
      <c r="G20" s="36"/>
    </row>
    <row r="21" spans="1:9" s="2" customFormat="1" ht="15.75" customHeight="1" x14ac:dyDescent="0.2">
      <c r="A21" s="22" t="s">
        <v>130</v>
      </c>
      <c r="B21" s="168"/>
      <c r="C21" s="55"/>
      <c r="D21" s="29"/>
      <c r="E21" s="202"/>
      <c r="F21" s="35"/>
      <c r="G21" s="36"/>
    </row>
    <row r="22" spans="1:9" s="2" customFormat="1" ht="15.75" customHeight="1" x14ac:dyDescent="0.2">
      <c r="A22" s="28" t="s">
        <v>326</v>
      </c>
      <c r="B22" s="41" t="s">
        <v>164</v>
      </c>
      <c r="C22" s="24" t="s">
        <v>321</v>
      </c>
      <c r="D22" s="29">
        <v>189000</v>
      </c>
      <c r="E22" s="25">
        <v>192.82</v>
      </c>
      <c r="F22" s="30">
        <f t="shared" ref="F22:F23" si="0">+E22/$E$42</f>
        <v>0.2650483168153514</v>
      </c>
      <c r="G22" s="31" t="s">
        <v>165</v>
      </c>
    </row>
    <row r="23" spans="1:9" s="70" customFormat="1" x14ac:dyDescent="0.2">
      <c r="A23" s="28" t="s">
        <v>327</v>
      </c>
      <c r="B23" s="41" t="s">
        <v>166</v>
      </c>
      <c r="C23" s="24" t="s">
        <v>321</v>
      </c>
      <c r="D23" s="29">
        <v>150000</v>
      </c>
      <c r="E23" s="25">
        <v>153.04</v>
      </c>
      <c r="F23" s="30">
        <f t="shared" si="0"/>
        <v>0.21036715281309706</v>
      </c>
      <c r="G23" s="31" t="s">
        <v>167</v>
      </c>
      <c r="H23" s="2"/>
      <c r="I23" s="2"/>
    </row>
    <row r="24" spans="1:9" s="2" customFormat="1" ht="15.75" customHeight="1" x14ac:dyDescent="0.2">
      <c r="A24" s="53" t="s">
        <v>49</v>
      </c>
      <c r="B24" s="168"/>
      <c r="C24" s="55"/>
      <c r="D24" s="29"/>
      <c r="E24" s="202">
        <f>+SUM(E22:E23)</f>
        <v>345.86</v>
      </c>
      <c r="F24" s="35">
        <f>SUM(F22:F23)</f>
        <v>0.47541546962844849</v>
      </c>
      <c r="G24" s="36"/>
    </row>
    <row r="25" spans="1:9" s="2" customFormat="1" ht="15.75" customHeight="1" x14ac:dyDescent="0.2">
      <c r="A25" s="53" t="s">
        <v>52</v>
      </c>
      <c r="B25" s="168"/>
      <c r="C25" s="55"/>
      <c r="D25" s="29"/>
      <c r="E25" s="202">
        <f>E24+E16</f>
        <v>545.54</v>
      </c>
      <c r="F25" s="35">
        <f>F24+F16</f>
        <v>0.74989346932603884</v>
      </c>
      <c r="G25" s="36"/>
    </row>
    <row r="26" spans="1:9" s="2" customFormat="1" ht="15.75" customHeight="1" x14ac:dyDescent="0.2">
      <c r="A26" s="53"/>
      <c r="B26" s="168"/>
      <c r="C26" s="55"/>
      <c r="D26" s="29"/>
      <c r="E26" s="202"/>
      <c r="F26" s="35"/>
      <c r="G26" s="36"/>
    </row>
    <row r="27" spans="1:9" s="49" customFormat="1" ht="14.25" customHeight="1" x14ac:dyDescent="0.2">
      <c r="A27" s="53" t="s">
        <v>60</v>
      </c>
      <c r="B27" s="168"/>
      <c r="C27" s="55"/>
      <c r="D27" s="29"/>
      <c r="E27" s="202" t="s">
        <v>51</v>
      </c>
      <c r="F27" s="202" t="s">
        <v>51</v>
      </c>
      <c r="G27" s="240"/>
      <c r="H27" s="2"/>
      <c r="I27" s="2"/>
    </row>
    <row r="28" spans="1:9" s="49" customFormat="1" ht="14.25" customHeight="1" x14ac:dyDescent="0.2">
      <c r="A28" s="22" t="s">
        <v>133</v>
      </c>
      <c r="B28" s="24"/>
      <c r="C28" s="23"/>
      <c r="D28" s="26"/>
      <c r="E28" s="37"/>
      <c r="F28" s="108"/>
      <c r="G28" s="109"/>
      <c r="H28" s="70"/>
      <c r="I28" s="70"/>
    </row>
    <row r="29" spans="1:9" s="49" customFormat="1" ht="14.25" customHeight="1" x14ac:dyDescent="0.2">
      <c r="A29" s="45" t="s">
        <v>49</v>
      </c>
      <c r="B29" s="41"/>
      <c r="C29" s="41"/>
      <c r="D29" s="29"/>
      <c r="E29" s="37" t="s">
        <v>51</v>
      </c>
      <c r="F29" s="37" t="s">
        <v>51</v>
      </c>
      <c r="G29" s="240"/>
      <c r="H29" s="2"/>
      <c r="I29" s="2"/>
    </row>
    <row r="30" spans="1:9" s="49" customFormat="1" ht="14.25" customHeight="1" x14ac:dyDescent="0.2">
      <c r="A30" s="53" t="s">
        <v>52</v>
      </c>
      <c r="B30" s="168"/>
      <c r="C30" s="55"/>
      <c r="D30" s="56"/>
      <c r="E30" s="37" t="s">
        <v>51</v>
      </c>
      <c r="F30" s="37" t="s">
        <v>51</v>
      </c>
      <c r="G30" s="240"/>
      <c r="H30" s="2"/>
      <c r="I30" s="2"/>
    </row>
    <row r="31" spans="1:9" s="2" customFormat="1" x14ac:dyDescent="0.2">
      <c r="A31" s="53"/>
      <c r="B31" s="168"/>
      <c r="C31" s="55"/>
      <c r="D31" s="56"/>
      <c r="E31" s="202"/>
      <c r="F31" s="35"/>
      <c r="G31" s="36"/>
    </row>
    <row r="32" spans="1:9" s="2" customFormat="1" x14ac:dyDescent="0.2">
      <c r="A32" s="22" t="s">
        <v>106</v>
      </c>
      <c r="B32" s="24"/>
      <c r="C32" s="23" t="s">
        <v>105</v>
      </c>
      <c r="D32" s="110"/>
      <c r="E32" s="37"/>
      <c r="F32" s="111"/>
      <c r="G32" s="112"/>
      <c r="H32" s="49"/>
      <c r="I32" s="49"/>
    </row>
    <row r="33" spans="1:9" s="2" customFormat="1" x14ac:dyDescent="0.2">
      <c r="A33" s="28" t="s">
        <v>316</v>
      </c>
      <c r="B33" s="42"/>
      <c r="C33" s="24"/>
      <c r="D33" s="29">
        <v>60000</v>
      </c>
      <c r="E33" s="26">
        <v>60</v>
      </c>
      <c r="F33" s="30">
        <f t="shared" ref="F33" si="1">+E33/$E$42</f>
        <v>8.2475360486054791E-2</v>
      </c>
      <c r="G33" s="31"/>
      <c r="H33" s="49"/>
      <c r="I33" s="49"/>
    </row>
    <row r="34" spans="1:9" s="2" customFormat="1" x14ac:dyDescent="0.2">
      <c r="A34" s="53" t="s">
        <v>52</v>
      </c>
      <c r="B34" s="24"/>
      <c r="C34" s="23"/>
      <c r="D34" s="34" t="s">
        <v>107</v>
      </c>
      <c r="E34" s="37">
        <f>SUM(E33)</f>
        <v>60</v>
      </c>
      <c r="F34" s="35">
        <f>F33</f>
        <v>8.2475360486054791E-2</v>
      </c>
      <c r="G34" s="36"/>
      <c r="H34" s="49"/>
      <c r="I34" s="49"/>
    </row>
    <row r="35" spans="1:9" s="2" customFormat="1" ht="15.75" customHeight="1" x14ac:dyDescent="0.2">
      <c r="A35" s="22"/>
      <c r="B35" s="24"/>
      <c r="C35" s="23"/>
      <c r="D35" s="34"/>
      <c r="E35" s="37"/>
      <c r="F35" s="35"/>
      <c r="G35" s="36"/>
      <c r="H35" s="49"/>
      <c r="I35" s="49"/>
    </row>
    <row r="36" spans="1:9" s="49" customFormat="1" x14ac:dyDescent="0.2">
      <c r="A36" s="22" t="s">
        <v>61</v>
      </c>
      <c r="B36" s="24"/>
      <c r="C36" s="170"/>
      <c r="D36" s="241" t="s">
        <v>107</v>
      </c>
      <c r="E36" s="25">
        <v>39.99</v>
      </c>
      <c r="F36" s="30">
        <f t="shared" ref="F36" si="2">+E36/$E$42</f>
        <v>5.4969827763955523E-2</v>
      </c>
      <c r="G36" s="31"/>
      <c r="H36" s="2"/>
      <c r="I36" s="2"/>
    </row>
    <row r="37" spans="1:9" s="2" customFormat="1" ht="12.75" customHeight="1" x14ac:dyDescent="0.2">
      <c r="A37" s="53" t="s">
        <v>52</v>
      </c>
      <c r="B37" s="23"/>
      <c r="C37" s="33"/>
      <c r="D37" s="51"/>
      <c r="E37" s="51">
        <f>+E36</f>
        <v>39.99</v>
      </c>
      <c r="F37" s="35">
        <f>F36</f>
        <v>5.4969827763955523E-2</v>
      </c>
      <c r="G37" s="36"/>
    </row>
    <row r="38" spans="1:9" s="2" customFormat="1" ht="12.75" customHeight="1" x14ac:dyDescent="0.2">
      <c r="A38" s="45"/>
      <c r="B38" s="52"/>
      <c r="C38" s="33"/>
      <c r="D38" s="51"/>
      <c r="E38" s="51"/>
      <c r="F38" s="35"/>
      <c r="G38" s="36"/>
    </row>
    <row r="39" spans="1:9" s="2" customFormat="1" ht="12.75" customHeight="1" x14ac:dyDescent="0.2">
      <c r="A39" s="45" t="s">
        <v>62</v>
      </c>
      <c r="B39" s="52"/>
      <c r="C39" s="33"/>
      <c r="D39" s="51"/>
      <c r="E39" s="51"/>
      <c r="F39" s="35"/>
      <c r="G39" s="36"/>
    </row>
    <row r="40" spans="1:9" s="2" customFormat="1" ht="12.75" customHeight="1" x14ac:dyDescent="0.2">
      <c r="A40" s="53" t="s">
        <v>63</v>
      </c>
      <c r="B40" s="168"/>
      <c r="C40" s="55"/>
      <c r="D40" s="56"/>
      <c r="E40" s="56">
        <f>ROUND(+E42-E16-E24-E34-E37,2)</f>
        <v>81.96</v>
      </c>
      <c r="F40" s="30">
        <f t="shared" ref="F40" si="3">+E40/$E$42</f>
        <v>0.11266134242395083</v>
      </c>
      <c r="G40" s="36"/>
    </row>
    <row r="41" spans="1:9" s="2" customFormat="1" ht="12.75" customHeight="1" x14ac:dyDescent="0.2">
      <c r="A41" s="58" t="s">
        <v>52</v>
      </c>
      <c r="B41" s="59"/>
      <c r="C41" s="60"/>
      <c r="D41" s="61"/>
      <c r="E41" s="118">
        <f>E40</f>
        <v>81.96</v>
      </c>
      <c r="F41" s="203">
        <f>F40</f>
        <v>0.11266134242395083</v>
      </c>
      <c r="G41" s="368"/>
      <c r="H41" s="49"/>
      <c r="I41" s="49"/>
    </row>
    <row r="42" spans="1:9" s="2" customFormat="1" ht="13.5" thickBot="1" x14ac:dyDescent="0.25">
      <c r="A42" s="242" t="s">
        <v>64</v>
      </c>
      <c r="B42" s="243"/>
      <c r="C42" s="243"/>
      <c r="D42" s="65"/>
      <c r="E42" s="66">
        <v>727.49</v>
      </c>
      <c r="F42" s="67">
        <f>+F25+F34+F37+F41</f>
        <v>1</v>
      </c>
      <c r="G42" s="68"/>
    </row>
    <row r="43" spans="1:9" s="2" customFormat="1" x14ac:dyDescent="0.2">
      <c r="A43" s="73"/>
      <c r="B43" s="70"/>
      <c r="C43" s="71"/>
      <c r="D43" s="49"/>
      <c r="E43" s="49"/>
      <c r="F43" s="49"/>
      <c r="G43" s="72"/>
    </row>
    <row r="44" spans="1:9" s="2" customFormat="1" ht="12.75" customHeight="1" x14ac:dyDescent="0.2">
      <c r="A44" s="73" t="s">
        <v>65</v>
      </c>
      <c r="B44" s="70"/>
      <c r="C44" s="71"/>
      <c r="D44" s="49"/>
      <c r="E44" s="49"/>
      <c r="F44" s="49"/>
      <c r="G44" s="72"/>
    </row>
    <row r="45" spans="1:9" s="2" customFormat="1" ht="12.75" customHeight="1" x14ac:dyDescent="0.2">
      <c r="A45" s="73"/>
      <c r="B45" s="70"/>
      <c r="C45" s="71"/>
      <c r="D45" s="49"/>
      <c r="E45" s="49"/>
      <c r="F45" s="49"/>
      <c r="G45" s="72"/>
    </row>
    <row r="46" spans="1:9" s="2" customFormat="1" x14ac:dyDescent="0.2">
      <c r="A46" s="73" t="s">
        <v>66</v>
      </c>
      <c r="B46" s="70"/>
      <c r="C46" s="49"/>
      <c r="D46" s="49"/>
      <c r="E46" s="49"/>
      <c r="F46" s="49"/>
      <c r="G46" s="72"/>
    </row>
    <row r="47" spans="1:9" s="2" customFormat="1" ht="12.75" customHeight="1" x14ac:dyDescent="0.2">
      <c r="A47" s="401" t="s">
        <v>67</v>
      </c>
      <c r="B47" s="402"/>
      <c r="C47" s="402"/>
      <c r="D47" s="402"/>
      <c r="E47" s="402"/>
      <c r="F47" s="402"/>
      <c r="G47" s="419"/>
    </row>
    <row r="48" spans="1:9" s="2" customFormat="1" x14ac:dyDescent="0.2">
      <c r="A48" s="69" t="s">
        <v>108</v>
      </c>
      <c r="B48" s="49"/>
      <c r="C48" s="49"/>
      <c r="D48" s="49"/>
      <c r="E48" s="49"/>
      <c r="F48" s="49"/>
      <c r="G48" s="72"/>
    </row>
    <row r="49" spans="1:9" s="2" customFormat="1" x14ac:dyDescent="0.2">
      <c r="A49" s="420" t="s">
        <v>70</v>
      </c>
      <c r="B49" s="421"/>
      <c r="C49" s="126"/>
      <c r="D49" s="393" t="s">
        <v>71</v>
      </c>
      <c r="E49" s="394"/>
      <c r="F49" s="393" t="s">
        <v>72</v>
      </c>
      <c r="G49" s="395"/>
    </row>
    <row r="50" spans="1:9" s="2" customFormat="1" x14ac:dyDescent="0.2">
      <c r="A50" s="426" t="s">
        <v>73</v>
      </c>
      <c r="B50" s="427" t="e">
        <v>#N/A</v>
      </c>
      <c r="C50" s="150"/>
      <c r="D50" s="428">
        <v>1798.1424</v>
      </c>
      <c r="E50" s="429"/>
      <c r="F50" s="411">
        <v>1742.8701000000001</v>
      </c>
      <c r="G50" s="450"/>
    </row>
    <row r="51" spans="1:9" s="245" customFormat="1" x14ac:dyDescent="0.2">
      <c r="A51" s="426" t="s">
        <v>110</v>
      </c>
      <c r="B51" s="427" t="e">
        <v>#N/A</v>
      </c>
      <c r="C51" s="150"/>
      <c r="D51" s="428">
        <v>1014.7829</v>
      </c>
      <c r="E51" s="429"/>
      <c r="F51" s="411">
        <v>1010.0669</v>
      </c>
      <c r="G51" s="450"/>
      <c r="H51" s="2"/>
      <c r="I51" s="2"/>
    </row>
    <row r="52" spans="1:9" s="2" customFormat="1" x14ac:dyDescent="0.2">
      <c r="A52" s="426" t="s">
        <v>111</v>
      </c>
      <c r="B52" s="427" t="e">
        <v>#N/A</v>
      </c>
      <c r="C52" s="150"/>
      <c r="D52" s="428">
        <v>1016.7143</v>
      </c>
      <c r="E52" s="429"/>
      <c r="F52" s="411">
        <v>1011.4233</v>
      </c>
      <c r="G52" s="450"/>
    </row>
    <row r="53" spans="1:9" s="247" customFormat="1" x14ac:dyDescent="0.2">
      <c r="A53" s="426" t="s">
        <v>75</v>
      </c>
      <c r="B53" s="427" t="e">
        <v>#N/A</v>
      </c>
      <c r="C53" s="150"/>
      <c r="D53" s="428">
        <v>1021.4578</v>
      </c>
      <c r="E53" s="429"/>
      <c r="F53" s="411">
        <v>1018.3822</v>
      </c>
      <c r="G53" s="450"/>
      <c r="H53" s="2"/>
      <c r="I53" s="2"/>
    </row>
    <row r="54" spans="1:9" s="247" customFormat="1" x14ac:dyDescent="0.2">
      <c r="A54" s="426" t="s">
        <v>78</v>
      </c>
      <c r="B54" s="427" t="e">
        <v>#N/A</v>
      </c>
      <c r="C54" s="150"/>
      <c r="D54" s="428">
        <v>2014.9404999999999</v>
      </c>
      <c r="E54" s="429"/>
      <c r="F54" s="411">
        <v>1942.2166</v>
      </c>
      <c r="G54" s="450"/>
      <c r="H54" s="2"/>
      <c r="I54" s="2"/>
    </row>
    <row r="55" spans="1:9" s="2" customFormat="1" x14ac:dyDescent="0.2">
      <c r="A55" s="426" t="s">
        <v>113</v>
      </c>
      <c r="B55" s="427" t="e">
        <v>#N/A</v>
      </c>
      <c r="C55" s="150"/>
      <c r="D55" s="428">
        <v>1014.9006000000001</v>
      </c>
      <c r="E55" s="429"/>
      <c r="F55" s="411">
        <v>1010.6346</v>
      </c>
      <c r="G55" s="450"/>
    </row>
    <row r="56" spans="1:9" s="247" customFormat="1" x14ac:dyDescent="0.2">
      <c r="A56" s="426" t="s">
        <v>114</v>
      </c>
      <c r="B56" s="427" t="e">
        <v>#N/A</v>
      </c>
      <c r="C56" s="244"/>
      <c r="D56" s="428">
        <v>1015.6645</v>
      </c>
      <c r="E56" s="429"/>
      <c r="F56" s="411">
        <v>1011.2513</v>
      </c>
      <c r="G56" s="450"/>
      <c r="H56" s="245"/>
      <c r="I56" s="245"/>
    </row>
    <row r="57" spans="1:9" s="247" customFormat="1" x14ac:dyDescent="0.2">
      <c r="A57" s="426" t="s">
        <v>80</v>
      </c>
      <c r="B57" s="427" t="e">
        <v>#N/A</v>
      </c>
      <c r="C57" s="150"/>
      <c r="D57" s="428">
        <v>1015.6879</v>
      </c>
      <c r="E57" s="429"/>
      <c r="F57" s="411">
        <v>1013.7474</v>
      </c>
      <c r="G57" s="450"/>
      <c r="H57" s="2"/>
      <c r="I57" s="2"/>
    </row>
    <row r="58" spans="1:9" s="247" customFormat="1" x14ac:dyDescent="0.2">
      <c r="A58" s="129"/>
      <c r="B58" s="370"/>
      <c r="C58" s="246"/>
      <c r="D58" s="246"/>
      <c r="E58" s="130"/>
      <c r="F58" s="130"/>
      <c r="G58" s="222"/>
    </row>
    <row r="59" spans="1:9" s="2" customFormat="1" x14ac:dyDescent="0.2">
      <c r="A59" s="69" t="s">
        <v>168</v>
      </c>
      <c r="B59" s="49"/>
      <c r="C59" s="182"/>
      <c r="D59" s="182"/>
      <c r="E59" s="248"/>
      <c r="F59" s="248"/>
      <c r="G59" s="249"/>
      <c r="H59" s="247"/>
      <c r="I59" s="247"/>
    </row>
    <row r="60" spans="1:9" s="2" customFormat="1" x14ac:dyDescent="0.2">
      <c r="A60" s="406" t="s">
        <v>116</v>
      </c>
      <c r="B60" s="407"/>
      <c r="C60" s="225"/>
      <c r="D60" s="408" t="s">
        <v>117</v>
      </c>
      <c r="E60" s="409"/>
      <c r="F60" s="408" t="s">
        <v>118</v>
      </c>
      <c r="G60" s="410"/>
    </row>
    <row r="61" spans="1:9" s="247" customFormat="1" x14ac:dyDescent="0.2">
      <c r="A61" s="426" t="s">
        <v>110</v>
      </c>
      <c r="B61" s="427" t="e">
        <v>#N/A</v>
      </c>
      <c r="C61" s="250"/>
      <c r="D61" s="452">
        <v>26.924599999999995</v>
      </c>
      <c r="E61" s="453"/>
      <c r="F61" s="452">
        <v>26.924599999999995</v>
      </c>
      <c r="G61" s="454"/>
    </row>
    <row r="62" spans="1:9" s="247" customFormat="1" x14ac:dyDescent="0.2">
      <c r="A62" s="426" t="s">
        <v>111</v>
      </c>
      <c r="B62" s="427" t="e">
        <v>#N/A</v>
      </c>
      <c r="C62" s="250"/>
      <c r="D62" s="452">
        <v>23.3703</v>
      </c>
      <c r="E62" s="453"/>
      <c r="F62" s="452">
        <v>23.3703</v>
      </c>
      <c r="G62" s="454"/>
    </row>
    <row r="63" spans="1:9" s="2" customFormat="1" x14ac:dyDescent="0.2">
      <c r="A63" s="426" t="s">
        <v>75</v>
      </c>
      <c r="B63" s="427" t="e">
        <v>#N/A</v>
      </c>
      <c r="C63" s="250"/>
      <c r="D63" s="452">
        <v>28.8628</v>
      </c>
      <c r="E63" s="453"/>
      <c r="F63" s="452">
        <v>28.8628</v>
      </c>
      <c r="G63" s="454"/>
      <c r="H63" s="247"/>
      <c r="I63" s="247"/>
    </row>
    <row r="64" spans="1:9" s="2" customFormat="1" x14ac:dyDescent="0.2">
      <c r="A64" s="426" t="s">
        <v>113</v>
      </c>
      <c r="B64" s="427" t="e">
        <v>#N/A</v>
      </c>
      <c r="C64" s="250"/>
      <c r="D64" s="452">
        <v>32.484099999999998</v>
      </c>
      <c r="E64" s="453"/>
      <c r="F64" s="452">
        <v>32.484099999999998</v>
      </c>
      <c r="G64" s="454"/>
    </row>
    <row r="65" spans="1:9" s="49" customFormat="1" x14ac:dyDescent="0.2">
      <c r="A65" s="426" t="s">
        <v>114</v>
      </c>
      <c r="B65" s="427" t="e">
        <v>#N/A</v>
      </c>
      <c r="C65" s="250"/>
      <c r="D65" s="452">
        <v>32.736499999999999</v>
      </c>
      <c r="E65" s="453"/>
      <c r="F65" s="452">
        <v>32.736499999999999</v>
      </c>
      <c r="G65" s="454"/>
      <c r="H65" s="2"/>
      <c r="I65" s="2"/>
    </row>
    <row r="66" spans="1:9" s="2" customFormat="1" x14ac:dyDescent="0.2">
      <c r="A66" s="426" t="s">
        <v>80</v>
      </c>
      <c r="B66" s="427" t="e">
        <v>#N/A</v>
      </c>
      <c r="C66" s="250"/>
      <c r="D66" s="452">
        <v>35.476700000000001</v>
      </c>
      <c r="E66" s="453"/>
      <c r="F66" s="452">
        <v>35.476700000000001</v>
      </c>
      <c r="G66" s="454"/>
      <c r="H66" s="247"/>
      <c r="I66" s="247"/>
    </row>
    <row r="67" spans="1:9" s="2" customFormat="1" x14ac:dyDescent="0.2">
      <c r="A67" s="129"/>
      <c r="B67" s="251"/>
      <c r="C67" s="252"/>
      <c r="D67" s="253"/>
      <c r="E67" s="253"/>
      <c r="F67" s="253"/>
      <c r="G67" s="254"/>
      <c r="H67" s="247"/>
      <c r="I67" s="247"/>
    </row>
    <row r="68" spans="1:9" s="2" customFormat="1" x14ac:dyDescent="0.2">
      <c r="A68" s="69" t="s">
        <v>119</v>
      </c>
      <c r="B68" s="49"/>
      <c r="C68" s="49"/>
      <c r="D68" s="49"/>
      <c r="E68" s="49"/>
      <c r="F68" s="49"/>
      <c r="G68" s="80"/>
    </row>
    <row r="69" spans="1:9" s="2" customFormat="1" x14ac:dyDescent="0.2">
      <c r="A69" s="69" t="s">
        <v>120</v>
      </c>
      <c r="B69" s="49"/>
      <c r="C69" s="49"/>
      <c r="D69" s="49"/>
      <c r="E69" s="49"/>
      <c r="F69" s="49"/>
      <c r="G69" s="80"/>
    </row>
    <row r="70" spans="1:9" x14ac:dyDescent="0.2">
      <c r="A70" s="69" t="s">
        <v>121</v>
      </c>
      <c r="B70" s="49"/>
      <c r="C70" s="49"/>
      <c r="D70" s="49"/>
      <c r="E70" s="49"/>
      <c r="F70" s="49"/>
      <c r="G70" s="80"/>
      <c r="H70" s="49"/>
      <c r="I70" s="49"/>
    </row>
    <row r="71" spans="1:9" x14ac:dyDescent="0.2">
      <c r="A71" s="69" t="s">
        <v>122</v>
      </c>
      <c r="B71" s="49"/>
      <c r="C71" s="49"/>
      <c r="D71" s="49"/>
      <c r="E71" s="49"/>
      <c r="F71" s="49"/>
      <c r="G71" s="80"/>
      <c r="H71" s="2"/>
      <c r="I71" s="2"/>
    </row>
    <row r="72" spans="1:9" x14ac:dyDescent="0.2">
      <c r="A72" s="69" t="s">
        <v>123</v>
      </c>
      <c r="B72" s="49"/>
      <c r="C72" s="49"/>
      <c r="D72" s="49"/>
      <c r="E72" s="49"/>
      <c r="F72" s="49"/>
      <c r="G72" s="80"/>
      <c r="H72" s="2"/>
      <c r="I72" s="2"/>
    </row>
    <row r="73" spans="1:9" ht="13.5" thickBot="1" x14ac:dyDescent="0.25">
      <c r="A73" s="189" t="s">
        <v>169</v>
      </c>
      <c r="B73" s="81"/>
      <c r="C73" s="81"/>
      <c r="D73" s="81"/>
      <c r="E73" s="81"/>
      <c r="F73" s="81"/>
      <c r="G73" s="83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377"/>
      <c r="H74" s="2"/>
      <c r="I74" s="2"/>
    </row>
  </sheetData>
  <mergeCells count="58">
    <mergeCell ref="A6:G6"/>
    <mergeCell ref="A7:G7"/>
    <mergeCell ref="A9:G9"/>
    <mergeCell ref="A47:G47"/>
    <mergeCell ref="A49:B49"/>
    <mergeCell ref="D49:E49"/>
    <mergeCell ref="F49:G49"/>
    <mergeCell ref="A50:B50"/>
    <mergeCell ref="D50:E50"/>
    <mergeCell ref="F50:G50"/>
    <mergeCell ref="A51:B51"/>
    <mergeCell ref="D51:E51"/>
    <mergeCell ref="F51:G51"/>
    <mergeCell ref="A52:B52"/>
    <mergeCell ref="D52:E52"/>
    <mergeCell ref="F52:G52"/>
    <mergeCell ref="A53:B53"/>
    <mergeCell ref="D53:E53"/>
    <mergeCell ref="F53:G53"/>
    <mergeCell ref="A54:B54"/>
    <mergeCell ref="D54:E54"/>
    <mergeCell ref="F54:G54"/>
    <mergeCell ref="A55:B55"/>
    <mergeCell ref="D55:E55"/>
    <mergeCell ref="F55:G55"/>
    <mergeCell ref="A56:B56"/>
    <mergeCell ref="D56:E56"/>
    <mergeCell ref="F56:G56"/>
    <mergeCell ref="A57:B57"/>
    <mergeCell ref="D57:E57"/>
    <mergeCell ref="F57:G57"/>
    <mergeCell ref="A60:B60"/>
    <mergeCell ref="D60:E60"/>
    <mergeCell ref="F60:G60"/>
    <mergeCell ref="A61:B61"/>
    <mergeCell ref="D61:E61"/>
    <mergeCell ref="F61:G61"/>
    <mergeCell ref="A62:B62"/>
    <mergeCell ref="D62:E62"/>
    <mergeCell ref="F62:G62"/>
    <mergeCell ref="A63:B63"/>
    <mergeCell ref="D63:E63"/>
    <mergeCell ref="F63:G63"/>
    <mergeCell ref="A66:B66"/>
    <mergeCell ref="D66:E66"/>
    <mergeCell ref="F66:G66"/>
    <mergeCell ref="A64:B64"/>
    <mergeCell ref="D64:E64"/>
    <mergeCell ref="F64:G64"/>
    <mergeCell ref="A65:B65"/>
    <mergeCell ref="D65:E65"/>
    <mergeCell ref="F65:G65"/>
    <mergeCell ref="A5:I5"/>
    <mergeCell ref="B1:D1"/>
    <mergeCell ref="B2:C2"/>
    <mergeCell ref="E1:F1"/>
    <mergeCell ref="E2:F2"/>
    <mergeCell ref="A4:I4"/>
  </mergeCells>
  <conditionalFormatting sqref="F17:F20">
    <cfRule type="cellIs" dxfId="1" priority="2" stopIfTrue="1" operator="lessThan">
      <formula>0</formula>
    </cfRule>
  </conditionalFormatting>
  <conditionalFormatting sqref="F19:F20">
    <cfRule type="cellIs" dxfId="0" priority="1" stopIfTrue="1" operator="lessThan">
      <formula>0</formula>
    </cfRule>
  </conditionalFormatting>
  <pageMargins left="1.968503937007874E-2" right="0.70866141732283472" top="1.968503937007874E-2" bottom="1.968503937007874E-2" header="0.31496062992125984" footer="0.31496062992125984"/>
  <pageSetup paperSize="9" scale="3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83"/>
  <sheetViews>
    <sheetView workbookViewId="0">
      <selection activeCell="G2" sqref="G2"/>
    </sheetView>
  </sheetViews>
  <sheetFormatPr defaultColWidth="8.85546875" defaultRowHeight="12.75" x14ac:dyDescent="0.2"/>
  <cols>
    <col min="1" max="1" width="67.140625" style="1" customWidth="1"/>
    <col min="2" max="2" width="20.7109375" style="1" customWidth="1"/>
    <col min="3" max="3" width="27.42578125" style="1" bestFit="1" customWidth="1"/>
    <col min="4" max="4" width="11.140625" style="1" bestFit="1" customWidth="1"/>
    <col min="5" max="5" width="12.42578125" style="1" customWidth="1"/>
    <col min="6" max="6" width="14.5703125" style="1" customWidth="1"/>
    <col min="7" max="7" width="15" style="1" bestFit="1" customWidth="1"/>
    <col min="8" max="16384" width="8.85546875" style="1"/>
  </cols>
  <sheetData>
    <row r="1" spans="1:9" ht="15" x14ac:dyDescent="0.2">
      <c r="A1" s="361" t="s">
        <v>379</v>
      </c>
      <c r="C1" s="361" t="s">
        <v>380</v>
      </c>
      <c r="E1"/>
      <c r="F1"/>
      <c r="G1"/>
      <c r="H1"/>
      <c r="I1"/>
    </row>
    <row r="2" spans="1:9" ht="15" x14ac:dyDescent="0.2">
      <c r="A2" s="361" t="s">
        <v>360</v>
      </c>
      <c r="C2" s="361" t="s">
        <v>361</v>
      </c>
      <c r="E2"/>
      <c r="F2"/>
      <c r="G2"/>
      <c r="H2"/>
      <c r="I2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ht="120.75" customHeight="1" thickBot="1" x14ac:dyDescent="0.3">
      <c r="A4" s="381"/>
      <c r="B4" s="381"/>
      <c r="C4" s="381"/>
      <c r="D4" s="381"/>
      <c r="E4" s="381"/>
      <c r="F4" s="381"/>
      <c r="G4" s="381"/>
      <c r="H4" s="381"/>
      <c r="I4" s="381"/>
    </row>
    <row r="5" spans="1:9" x14ac:dyDescent="0.2">
      <c r="A5" s="386" t="s">
        <v>125</v>
      </c>
      <c r="B5" s="387"/>
      <c r="C5" s="387"/>
      <c r="D5" s="387"/>
      <c r="E5" s="387"/>
      <c r="F5" s="387"/>
      <c r="G5" s="388"/>
    </row>
    <row r="6" spans="1:9" s="2" customFormat="1" x14ac:dyDescent="0.2">
      <c r="A6" s="441" t="s">
        <v>1</v>
      </c>
      <c r="B6" s="442"/>
      <c r="C6" s="442"/>
      <c r="D6" s="442"/>
      <c r="E6" s="442"/>
      <c r="F6" s="443"/>
      <c r="G6" s="444"/>
      <c r="H6" s="1"/>
      <c r="I6" s="1"/>
    </row>
    <row r="7" spans="1:9" s="2" customFormat="1" x14ac:dyDescent="0.2">
      <c r="A7" s="151"/>
      <c r="B7" s="152"/>
      <c r="C7" s="152"/>
      <c r="D7" s="152"/>
      <c r="E7" s="152"/>
      <c r="F7" s="153"/>
      <c r="G7" s="191"/>
      <c r="H7" s="1"/>
      <c r="I7" s="1"/>
    </row>
    <row r="8" spans="1:9" s="2" customFormat="1" x14ac:dyDescent="0.2">
      <c r="A8" s="445" t="s">
        <v>170</v>
      </c>
      <c r="B8" s="442"/>
      <c r="C8" s="442"/>
      <c r="D8" s="442"/>
      <c r="E8" s="442"/>
      <c r="F8" s="443"/>
      <c r="G8" s="444"/>
      <c r="H8" s="1"/>
      <c r="I8" s="1"/>
    </row>
    <row r="9" spans="1:9" s="2" customFormat="1" ht="13.5" thickBot="1" x14ac:dyDescent="0.25">
      <c r="A9" s="155"/>
      <c r="B9" s="156"/>
      <c r="C9" s="156"/>
      <c r="D9" s="156"/>
      <c r="E9" s="156"/>
      <c r="F9" s="157"/>
      <c r="G9" s="192"/>
      <c r="H9" s="1"/>
      <c r="I9" s="1"/>
    </row>
    <row r="10" spans="1:9" s="2" customFormat="1" ht="39" thickBot="1" x14ac:dyDescent="0.25">
      <c r="A10" s="9" t="s">
        <v>3</v>
      </c>
      <c r="B10" s="10" t="s">
        <v>4</v>
      </c>
      <c r="C10" s="11" t="s">
        <v>138</v>
      </c>
      <c r="D10" s="12" t="s">
        <v>6</v>
      </c>
      <c r="E10" s="13" t="s">
        <v>7</v>
      </c>
      <c r="F10" s="193" t="s">
        <v>8</v>
      </c>
      <c r="G10" s="194" t="s">
        <v>9</v>
      </c>
    </row>
    <row r="11" spans="1:9" s="2" customFormat="1" x14ac:dyDescent="0.2">
      <c r="A11" s="16" t="s">
        <v>10</v>
      </c>
      <c r="B11" s="17"/>
      <c r="C11" s="18"/>
      <c r="D11" s="255"/>
      <c r="E11" s="19"/>
      <c r="F11" s="256"/>
      <c r="G11" s="257"/>
    </row>
    <row r="12" spans="1:9" s="2" customFormat="1" x14ac:dyDescent="0.2">
      <c r="A12" s="22" t="s">
        <v>11</v>
      </c>
      <c r="B12" s="23"/>
      <c r="C12" s="24"/>
      <c r="D12" s="29"/>
      <c r="E12" s="25"/>
      <c r="F12" s="258"/>
      <c r="G12" s="259"/>
    </row>
    <row r="13" spans="1:9" s="2" customFormat="1" x14ac:dyDescent="0.2">
      <c r="A13" s="28" t="s">
        <v>258</v>
      </c>
      <c r="B13" s="24" t="s">
        <v>12</v>
      </c>
      <c r="C13" s="24" t="s">
        <v>259</v>
      </c>
      <c r="D13" s="29">
        <v>19500</v>
      </c>
      <c r="E13" s="25">
        <v>313.86</v>
      </c>
      <c r="F13" s="30">
        <f>E13/$E$64</f>
        <v>8.7187208320369788E-2</v>
      </c>
      <c r="G13" s="31"/>
    </row>
    <row r="14" spans="1:9" s="2" customFormat="1" x14ac:dyDescent="0.2">
      <c r="A14" s="28" t="s">
        <v>261</v>
      </c>
      <c r="B14" s="24" t="s">
        <v>14</v>
      </c>
      <c r="C14" s="24" t="s">
        <v>262</v>
      </c>
      <c r="D14" s="29">
        <v>12943</v>
      </c>
      <c r="E14" s="25">
        <v>301.70999999999998</v>
      </c>
      <c r="F14" s="30">
        <f>E14/$E$64</f>
        <v>8.3812058313702822E-2</v>
      </c>
      <c r="G14" s="31"/>
    </row>
    <row r="15" spans="1:9" s="2" customFormat="1" x14ac:dyDescent="0.2">
      <c r="A15" s="28" t="s">
        <v>260</v>
      </c>
      <c r="B15" s="41" t="s">
        <v>13</v>
      </c>
      <c r="C15" s="24" t="s">
        <v>259</v>
      </c>
      <c r="D15" s="29">
        <v>31000</v>
      </c>
      <c r="E15" s="25">
        <v>271.95</v>
      </c>
      <c r="F15" s="30">
        <f t="shared" ref="F15:F45" si="0">E15/$E$64</f>
        <v>7.5545024223298812E-2</v>
      </c>
      <c r="G15" s="31"/>
    </row>
    <row r="16" spans="1:9" s="2" customFormat="1" x14ac:dyDescent="0.2">
      <c r="A16" s="28" t="s">
        <v>263</v>
      </c>
      <c r="B16" s="24" t="s">
        <v>15</v>
      </c>
      <c r="C16" s="24" t="s">
        <v>264</v>
      </c>
      <c r="D16" s="29">
        <v>11500</v>
      </c>
      <c r="E16" s="25">
        <v>164.21</v>
      </c>
      <c r="F16" s="30">
        <f t="shared" si="0"/>
        <v>4.5615916262945019E-2</v>
      </c>
      <c r="G16" s="31"/>
    </row>
    <row r="17" spans="1:7" s="2" customFormat="1" x14ac:dyDescent="0.2">
      <c r="A17" s="28" t="s">
        <v>220</v>
      </c>
      <c r="B17" s="24" t="s">
        <v>18</v>
      </c>
      <c r="C17" s="24" t="s">
        <v>259</v>
      </c>
      <c r="D17" s="29">
        <v>17000</v>
      </c>
      <c r="E17" s="25">
        <v>145.94999999999999</v>
      </c>
      <c r="F17" s="30">
        <f t="shared" si="0"/>
        <v>4.0543468598604381E-2</v>
      </c>
      <c r="G17" s="31"/>
    </row>
    <row r="18" spans="1:7" s="2" customFormat="1" x14ac:dyDescent="0.2">
      <c r="A18" s="28" t="s">
        <v>223</v>
      </c>
      <c r="B18" s="24" t="s">
        <v>22</v>
      </c>
      <c r="C18" s="24" t="s">
        <v>272</v>
      </c>
      <c r="D18" s="29">
        <v>18700</v>
      </c>
      <c r="E18" s="25">
        <v>140.06</v>
      </c>
      <c r="F18" s="30">
        <f t="shared" si="0"/>
        <v>3.8907284768211918E-2</v>
      </c>
      <c r="G18" s="31"/>
    </row>
    <row r="19" spans="1:7" s="2" customFormat="1" x14ac:dyDescent="0.2">
      <c r="A19" s="28" t="s">
        <v>268</v>
      </c>
      <c r="B19" s="24" t="s">
        <v>19</v>
      </c>
      <c r="C19" s="24" t="s">
        <v>269</v>
      </c>
      <c r="D19" s="29">
        <v>34000</v>
      </c>
      <c r="E19" s="25">
        <v>130.38999999999999</v>
      </c>
      <c r="F19" s="30">
        <f t="shared" si="0"/>
        <v>3.6221054269078623E-2</v>
      </c>
      <c r="G19" s="31"/>
    </row>
    <row r="20" spans="1:7" s="2" customFormat="1" x14ac:dyDescent="0.2">
      <c r="A20" s="28" t="s">
        <v>265</v>
      </c>
      <c r="B20" s="24" t="s">
        <v>16</v>
      </c>
      <c r="C20" s="24" t="s">
        <v>266</v>
      </c>
      <c r="D20" s="29">
        <v>5900</v>
      </c>
      <c r="E20" s="25">
        <v>127.69</v>
      </c>
      <c r="F20" s="30">
        <f t="shared" si="0"/>
        <v>3.5471020934263742E-2</v>
      </c>
      <c r="G20" s="31"/>
    </row>
    <row r="21" spans="1:7" s="2" customFormat="1" x14ac:dyDescent="0.2">
      <c r="A21" s="28" t="s">
        <v>271</v>
      </c>
      <c r="B21" s="24" t="s">
        <v>21</v>
      </c>
      <c r="C21" s="24" t="s">
        <v>269</v>
      </c>
      <c r="D21" s="29">
        <v>4237</v>
      </c>
      <c r="E21" s="25">
        <v>108.48</v>
      </c>
      <c r="F21" s="30">
        <f t="shared" si="0"/>
        <v>3.0134672652117871E-2</v>
      </c>
      <c r="G21" s="31"/>
    </row>
    <row r="22" spans="1:7" s="2" customFormat="1" x14ac:dyDescent="0.2">
      <c r="A22" s="28" t="s">
        <v>270</v>
      </c>
      <c r="B22" s="24" t="s">
        <v>20</v>
      </c>
      <c r="C22" s="24" t="s">
        <v>259</v>
      </c>
      <c r="D22" s="29">
        <v>20570</v>
      </c>
      <c r="E22" s="25">
        <v>107.74</v>
      </c>
      <c r="F22" s="30">
        <f t="shared" si="0"/>
        <v>2.9929107960353789E-2</v>
      </c>
      <c r="G22" s="31"/>
    </row>
    <row r="23" spans="1:7" s="2" customFormat="1" x14ac:dyDescent="0.2">
      <c r="A23" s="28" t="s">
        <v>224</v>
      </c>
      <c r="B23" s="24" t="s">
        <v>17</v>
      </c>
      <c r="C23" s="24" t="s">
        <v>267</v>
      </c>
      <c r="D23" s="29">
        <v>4000</v>
      </c>
      <c r="E23" s="25">
        <v>105.02</v>
      </c>
      <c r="F23" s="30">
        <f t="shared" si="0"/>
        <v>2.9173518823058801E-2</v>
      </c>
      <c r="G23" s="31"/>
    </row>
    <row r="24" spans="1:7" s="2" customFormat="1" x14ac:dyDescent="0.2">
      <c r="A24" s="28" t="s">
        <v>273</v>
      </c>
      <c r="B24" s="24" t="s">
        <v>24</v>
      </c>
      <c r="C24" s="24" t="s">
        <v>274</v>
      </c>
      <c r="D24" s="29">
        <v>1150</v>
      </c>
      <c r="E24" s="25">
        <v>87.65</v>
      </c>
      <c r="F24" s="30">
        <f t="shared" si="0"/>
        <v>2.4348304369083071E-2</v>
      </c>
      <c r="G24" s="31"/>
    </row>
    <row r="25" spans="1:7" s="2" customFormat="1" x14ac:dyDescent="0.2">
      <c r="A25" s="28" t="s">
        <v>227</v>
      </c>
      <c r="B25" s="24" t="s">
        <v>25</v>
      </c>
      <c r="C25" s="24" t="s">
        <v>275</v>
      </c>
      <c r="D25" s="29">
        <v>16803</v>
      </c>
      <c r="E25" s="25">
        <v>70.709999999999994</v>
      </c>
      <c r="F25" s="30">
        <f t="shared" si="0"/>
        <v>1.9642539668429704E-2</v>
      </c>
      <c r="G25" s="31"/>
    </row>
    <row r="26" spans="1:7" s="2" customFormat="1" x14ac:dyDescent="0.2">
      <c r="A26" s="28" t="s">
        <v>282</v>
      </c>
      <c r="B26" s="24" t="s">
        <v>31</v>
      </c>
      <c r="C26" s="24" t="s">
        <v>283</v>
      </c>
      <c r="D26" s="29">
        <v>16500</v>
      </c>
      <c r="E26" s="25">
        <v>66.88</v>
      </c>
      <c r="F26" s="30">
        <f t="shared" si="0"/>
        <v>1.8578603493488596E-2</v>
      </c>
      <c r="G26" s="31"/>
    </row>
    <row r="27" spans="1:7" s="2" customFormat="1" x14ac:dyDescent="0.2">
      <c r="A27" s="28" t="s">
        <v>284</v>
      </c>
      <c r="B27" s="24" t="s">
        <v>32</v>
      </c>
      <c r="C27" s="24" t="s">
        <v>285</v>
      </c>
      <c r="D27" s="29">
        <v>3600</v>
      </c>
      <c r="E27" s="25">
        <v>58.67</v>
      </c>
      <c r="F27" s="30">
        <f t="shared" si="0"/>
        <v>1.6297946575403351E-2</v>
      </c>
      <c r="G27" s="31"/>
    </row>
    <row r="28" spans="1:7" s="2" customFormat="1" x14ac:dyDescent="0.2">
      <c r="A28" s="28" t="s">
        <v>277</v>
      </c>
      <c r="B28" s="24" t="s">
        <v>27</v>
      </c>
      <c r="C28" s="24" t="s">
        <v>275</v>
      </c>
      <c r="D28" s="29">
        <v>700</v>
      </c>
      <c r="E28" s="25">
        <v>58.05</v>
      </c>
      <c r="F28" s="30">
        <f t="shared" si="0"/>
        <v>1.6125716698519931E-2</v>
      </c>
      <c r="G28" s="31"/>
    </row>
    <row r="29" spans="1:7" s="2" customFormat="1" x14ac:dyDescent="0.2">
      <c r="A29" s="28" t="s">
        <v>228</v>
      </c>
      <c r="B29" s="24" t="s">
        <v>23</v>
      </c>
      <c r="C29" s="24" t="s">
        <v>259</v>
      </c>
      <c r="D29" s="29">
        <v>3288</v>
      </c>
      <c r="E29" s="25">
        <v>56.98</v>
      </c>
      <c r="F29" s="30">
        <f t="shared" si="0"/>
        <v>1.5828481265834037E-2</v>
      </c>
      <c r="G29" s="31"/>
    </row>
    <row r="30" spans="1:7" s="2" customFormat="1" x14ac:dyDescent="0.2">
      <c r="A30" s="28" t="s">
        <v>279</v>
      </c>
      <c r="B30" s="24" t="s">
        <v>29</v>
      </c>
      <c r="C30" s="24" t="s">
        <v>280</v>
      </c>
      <c r="D30" s="29">
        <v>2250</v>
      </c>
      <c r="E30" s="25">
        <v>56.59</v>
      </c>
      <c r="F30" s="30">
        <f t="shared" si="0"/>
        <v>1.5720143117471889E-2</v>
      </c>
      <c r="G30" s="31"/>
    </row>
    <row r="31" spans="1:7" s="2" customFormat="1" x14ac:dyDescent="0.2">
      <c r="A31" s="28" t="s">
        <v>278</v>
      </c>
      <c r="B31" s="24" t="s">
        <v>28</v>
      </c>
      <c r="C31" s="24" t="s">
        <v>267</v>
      </c>
      <c r="D31" s="29">
        <v>935</v>
      </c>
      <c r="E31" s="25">
        <v>52.52</v>
      </c>
      <c r="F31" s="30">
        <f t="shared" si="0"/>
        <v>1.4589537312769458E-2</v>
      </c>
      <c r="G31" s="31"/>
    </row>
    <row r="32" spans="1:7" s="2" customFormat="1" x14ac:dyDescent="0.2">
      <c r="A32" s="28" t="s">
        <v>281</v>
      </c>
      <c r="B32" s="24" t="s">
        <v>30</v>
      </c>
      <c r="C32" s="24" t="s">
        <v>264</v>
      </c>
      <c r="D32" s="29">
        <v>1500</v>
      </c>
      <c r="E32" s="25">
        <v>48.09</v>
      </c>
      <c r="F32" s="30">
        <f t="shared" si="0"/>
        <v>1.3358927063425041E-2</v>
      </c>
      <c r="G32" s="31"/>
    </row>
    <row r="33" spans="1:7" s="2" customFormat="1" x14ac:dyDescent="0.2">
      <c r="A33" s="28" t="s">
        <v>276</v>
      </c>
      <c r="B33" s="24" t="s">
        <v>26</v>
      </c>
      <c r="C33" s="24" t="s">
        <v>275</v>
      </c>
      <c r="D33" s="29">
        <v>2000</v>
      </c>
      <c r="E33" s="25">
        <v>46.95</v>
      </c>
      <c r="F33" s="30">
        <f t="shared" si="0"/>
        <v>1.3042246322058759E-2</v>
      </c>
      <c r="G33" s="31"/>
    </row>
    <row r="34" spans="1:7" s="2" customFormat="1" x14ac:dyDescent="0.2">
      <c r="A34" s="28" t="s">
        <v>288</v>
      </c>
      <c r="B34" s="24" t="s">
        <v>34</v>
      </c>
      <c r="C34" s="24" t="s">
        <v>264</v>
      </c>
      <c r="D34" s="29">
        <v>4200</v>
      </c>
      <c r="E34" s="25">
        <v>45.58</v>
      </c>
      <c r="F34" s="30">
        <f t="shared" si="0"/>
        <v>1.2661673852171207E-2</v>
      </c>
      <c r="G34" s="31"/>
    </row>
    <row r="35" spans="1:7" s="2" customFormat="1" x14ac:dyDescent="0.2">
      <c r="A35" s="28" t="s">
        <v>296</v>
      </c>
      <c r="B35" s="24" t="s">
        <v>39</v>
      </c>
      <c r="C35" s="24" t="s">
        <v>280</v>
      </c>
      <c r="D35" s="29">
        <v>2550</v>
      </c>
      <c r="E35" s="25">
        <v>36.17</v>
      </c>
      <c r="F35" s="30">
        <f t="shared" si="0"/>
        <v>1.0047668785279346E-2</v>
      </c>
      <c r="G35" s="31"/>
    </row>
    <row r="36" spans="1:7" s="2" customFormat="1" x14ac:dyDescent="0.2">
      <c r="A36" s="28" t="s">
        <v>293</v>
      </c>
      <c r="B36" s="24" t="s">
        <v>37</v>
      </c>
      <c r="C36" s="24" t="s">
        <v>274</v>
      </c>
      <c r="D36" s="29">
        <v>7500</v>
      </c>
      <c r="E36" s="25">
        <v>27.42</v>
      </c>
      <c r="F36" s="30">
        <f t="shared" si="0"/>
        <v>7.6170052002311212E-3</v>
      </c>
      <c r="G36" s="31"/>
    </row>
    <row r="37" spans="1:7" s="2" customFormat="1" x14ac:dyDescent="0.2">
      <c r="A37" s="28" t="s">
        <v>328</v>
      </c>
      <c r="B37" s="24" t="s">
        <v>171</v>
      </c>
      <c r="C37" s="24" t="s">
        <v>300</v>
      </c>
      <c r="D37" s="29">
        <v>2400</v>
      </c>
      <c r="E37" s="25">
        <v>26.43</v>
      </c>
      <c r="F37" s="30">
        <f t="shared" si="0"/>
        <v>7.3419929774656651E-3</v>
      </c>
      <c r="G37" s="31"/>
    </row>
    <row r="38" spans="1:7" s="2" customFormat="1" x14ac:dyDescent="0.2">
      <c r="A38" s="28" t="s">
        <v>299</v>
      </c>
      <c r="B38" s="24" t="s">
        <v>41</v>
      </c>
      <c r="C38" s="24" t="s">
        <v>300</v>
      </c>
      <c r="D38" s="29">
        <v>2000</v>
      </c>
      <c r="E38" s="25">
        <v>21.39</v>
      </c>
      <c r="F38" s="30">
        <f t="shared" si="0"/>
        <v>5.9419307524778879E-3</v>
      </c>
      <c r="G38" s="31"/>
    </row>
    <row r="39" spans="1:7" s="2" customFormat="1" x14ac:dyDescent="0.2">
      <c r="A39" s="28" t="s">
        <v>289</v>
      </c>
      <c r="B39" s="24" t="s">
        <v>35</v>
      </c>
      <c r="C39" s="24" t="s">
        <v>290</v>
      </c>
      <c r="D39" s="29">
        <v>2000</v>
      </c>
      <c r="E39" s="25">
        <v>19.66</v>
      </c>
      <c r="F39" s="30">
        <f t="shared" si="0"/>
        <v>5.4613538379483535E-3</v>
      </c>
      <c r="G39" s="31"/>
    </row>
    <row r="40" spans="1:7" s="2" customFormat="1" x14ac:dyDescent="0.2">
      <c r="A40" s="28" t="s">
        <v>303</v>
      </c>
      <c r="B40" s="24" t="s">
        <v>43</v>
      </c>
      <c r="C40" s="24" t="s">
        <v>304</v>
      </c>
      <c r="D40" s="29">
        <v>2500</v>
      </c>
      <c r="E40" s="25">
        <v>14.51</v>
      </c>
      <c r="F40" s="30">
        <f t="shared" si="0"/>
        <v>4.0307346993199693E-3</v>
      </c>
      <c r="G40" s="31"/>
    </row>
    <row r="41" spans="1:7" s="2" customFormat="1" x14ac:dyDescent="0.2">
      <c r="A41" s="28" t="s">
        <v>294</v>
      </c>
      <c r="B41" s="24" t="s">
        <v>38</v>
      </c>
      <c r="C41" s="24" t="s">
        <v>295</v>
      </c>
      <c r="D41" s="29">
        <v>300</v>
      </c>
      <c r="E41" s="25">
        <v>12.97</v>
      </c>
      <c r="F41" s="30">
        <f t="shared" si="0"/>
        <v>3.6029379083514822E-3</v>
      </c>
      <c r="G41" s="31"/>
    </row>
    <row r="42" spans="1:7" s="2" customFormat="1" x14ac:dyDescent="0.2">
      <c r="A42" s="28" t="s">
        <v>297</v>
      </c>
      <c r="B42" s="24" t="s">
        <v>40</v>
      </c>
      <c r="C42" s="24" t="s">
        <v>298</v>
      </c>
      <c r="D42" s="29">
        <v>2200</v>
      </c>
      <c r="E42" s="25">
        <v>11.08</v>
      </c>
      <c r="F42" s="30">
        <f t="shared" si="0"/>
        <v>3.0779145739810655E-3</v>
      </c>
      <c r="G42" s="31"/>
    </row>
    <row r="43" spans="1:7" s="2" customFormat="1" x14ac:dyDescent="0.2">
      <c r="A43" s="28" t="s">
        <v>329</v>
      </c>
      <c r="B43" s="24" t="s">
        <v>172</v>
      </c>
      <c r="C43" s="24" t="s">
        <v>330</v>
      </c>
      <c r="D43" s="29">
        <v>200</v>
      </c>
      <c r="E43" s="25">
        <v>0.92</v>
      </c>
      <c r="F43" s="30">
        <f t="shared" si="0"/>
        <v>2.5556691408507043E-4</v>
      </c>
      <c r="G43" s="31"/>
    </row>
    <row r="44" spans="1:7" s="2" customFormat="1" x14ac:dyDescent="0.2">
      <c r="A44" s="28" t="s">
        <v>331</v>
      </c>
      <c r="B44" s="24" t="s">
        <v>173</v>
      </c>
      <c r="C44" s="24" t="s">
        <v>290</v>
      </c>
      <c r="D44" s="29">
        <v>5</v>
      </c>
      <c r="E44" s="25">
        <v>0.23</v>
      </c>
      <c r="F44" s="30">
        <f t="shared" si="0"/>
        <v>6.3891728521267606E-5</v>
      </c>
      <c r="G44" s="31"/>
    </row>
    <row r="45" spans="1:7" s="2" customFormat="1" x14ac:dyDescent="0.2">
      <c r="A45" s="28" t="s">
        <v>226</v>
      </c>
      <c r="B45" s="24" t="s">
        <v>46</v>
      </c>
      <c r="C45" s="24" t="s">
        <v>280</v>
      </c>
      <c r="D45" s="29">
        <v>5</v>
      </c>
      <c r="E45" s="25">
        <v>0.14000000000000001</v>
      </c>
      <c r="F45" s="30">
        <f t="shared" si="0"/>
        <v>3.889061736077159E-5</v>
      </c>
      <c r="G45" s="31"/>
    </row>
    <row r="46" spans="1:7" s="2" customFormat="1" x14ac:dyDescent="0.2">
      <c r="A46" s="22" t="s">
        <v>49</v>
      </c>
      <c r="B46" s="23"/>
      <c r="C46" s="24" t="s">
        <v>105</v>
      </c>
      <c r="D46" s="25"/>
      <c r="E46" s="37">
        <f>SUM(E13:E45)</f>
        <v>2736.65</v>
      </c>
      <c r="F46" s="35">
        <f>SUM(F13:F45)</f>
        <v>0.76021434285968259</v>
      </c>
      <c r="G46" s="36"/>
    </row>
    <row r="47" spans="1:7" s="2" customFormat="1" x14ac:dyDescent="0.2">
      <c r="A47" s="32" t="s">
        <v>50</v>
      </c>
      <c r="B47" s="33"/>
      <c r="C47" s="24"/>
      <c r="D47" s="25"/>
      <c r="E47" s="37" t="s">
        <v>51</v>
      </c>
      <c r="F47" s="37" t="s">
        <v>51</v>
      </c>
      <c r="G47" s="38"/>
    </row>
    <row r="48" spans="1:7" s="2" customFormat="1" x14ac:dyDescent="0.2">
      <c r="A48" s="32" t="s">
        <v>49</v>
      </c>
      <c r="B48" s="33"/>
      <c r="C48" s="24"/>
      <c r="D48" s="25"/>
      <c r="E48" s="37" t="s">
        <v>51</v>
      </c>
      <c r="F48" s="37" t="s">
        <v>51</v>
      </c>
      <c r="G48" s="38"/>
    </row>
    <row r="49" spans="1:9" s="2" customFormat="1" x14ac:dyDescent="0.2">
      <c r="A49" s="32" t="s">
        <v>52</v>
      </c>
      <c r="B49" s="33"/>
      <c r="C49" s="24"/>
      <c r="D49" s="25"/>
      <c r="E49" s="37">
        <f>E46</f>
        <v>2736.65</v>
      </c>
      <c r="F49" s="35">
        <f>F46</f>
        <v>0.76021434285968259</v>
      </c>
      <c r="G49" s="38"/>
    </row>
    <row r="50" spans="1:9" s="2" customFormat="1" x14ac:dyDescent="0.2">
      <c r="A50" s="45"/>
      <c r="B50" s="41"/>
      <c r="C50" s="41"/>
      <c r="D50" s="42"/>
      <c r="E50" s="260"/>
      <c r="F50" s="261"/>
      <c r="G50" s="262"/>
    </row>
    <row r="51" spans="1:9" s="2" customFormat="1" x14ac:dyDescent="0.2">
      <c r="A51" s="53" t="s">
        <v>60</v>
      </c>
      <c r="B51" s="168"/>
      <c r="C51" s="55"/>
      <c r="D51" s="56"/>
      <c r="E51" s="37"/>
      <c r="F51" s="37"/>
      <c r="G51" s="38"/>
    </row>
    <row r="52" spans="1:9" s="2" customFormat="1" x14ac:dyDescent="0.2">
      <c r="A52" s="45" t="s">
        <v>52</v>
      </c>
      <c r="B52" s="41"/>
      <c r="C52" s="41" t="s">
        <v>105</v>
      </c>
      <c r="D52" s="29"/>
      <c r="E52" s="37" t="s">
        <v>51</v>
      </c>
      <c r="F52" s="37" t="s">
        <v>51</v>
      </c>
      <c r="G52" s="38"/>
    </row>
    <row r="53" spans="1:9" s="2" customFormat="1" x14ac:dyDescent="0.2">
      <c r="A53" s="45"/>
      <c r="B53" s="41"/>
      <c r="C53" s="41"/>
      <c r="D53" s="29"/>
      <c r="E53" s="263"/>
      <c r="F53" s="35"/>
      <c r="G53" s="36"/>
    </row>
    <row r="54" spans="1:9" s="2" customFormat="1" x14ac:dyDescent="0.2">
      <c r="A54" s="22" t="s">
        <v>174</v>
      </c>
      <c r="B54" s="24"/>
      <c r="C54" s="24"/>
      <c r="D54" s="29"/>
      <c r="E54" s="205"/>
      <c r="F54" s="206"/>
      <c r="G54" s="207"/>
    </row>
    <row r="55" spans="1:9" s="2" customFormat="1" x14ac:dyDescent="0.2">
      <c r="A55" s="28" t="s">
        <v>175</v>
      </c>
      <c r="B55" s="24" t="s">
        <v>176</v>
      </c>
      <c r="C55" s="24" t="s">
        <v>105</v>
      </c>
      <c r="D55" s="29">
        <v>315103</v>
      </c>
      <c r="E55" s="25">
        <v>552.28</v>
      </c>
      <c r="F55" s="30">
        <f t="shared" ref="F55" si="1">E55/$E$64</f>
        <v>0.15341792968576379</v>
      </c>
      <c r="G55" s="31"/>
    </row>
    <row r="56" spans="1:9" s="2" customFormat="1" x14ac:dyDescent="0.2">
      <c r="A56" s="22" t="s">
        <v>52</v>
      </c>
      <c r="B56" s="24"/>
      <c r="C56" s="24"/>
      <c r="D56" s="29"/>
      <c r="E56" s="34">
        <f>E55</f>
        <v>552.28</v>
      </c>
      <c r="F56" s="35">
        <f>F55</f>
        <v>0.15341792968576379</v>
      </c>
      <c r="G56" s="36"/>
    </row>
    <row r="57" spans="1:9" s="2" customFormat="1" x14ac:dyDescent="0.2">
      <c r="A57" s="45"/>
      <c r="B57" s="41"/>
      <c r="C57" s="41"/>
      <c r="D57" s="29"/>
      <c r="E57" s="263"/>
      <c r="F57" s="35"/>
      <c r="G57" s="36"/>
    </row>
    <row r="58" spans="1:9" s="2" customFormat="1" x14ac:dyDescent="0.2">
      <c r="A58" s="22" t="s">
        <v>61</v>
      </c>
      <c r="B58" s="23"/>
      <c r="C58" s="42"/>
      <c r="D58" s="41" t="s">
        <v>107</v>
      </c>
      <c r="E58" s="25">
        <v>294.89</v>
      </c>
      <c r="F58" s="30">
        <f t="shared" ref="F58" si="2">E58/$E$64</f>
        <v>8.1917529667985239E-2</v>
      </c>
      <c r="G58" s="31"/>
    </row>
    <row r="59" spans="1:9" s="49" customFormat="1" x14ac:dyDescent="0.2">
      <c r="A59" s="22" t="s">
        <v>52</v>
      </c>
      <c r="B59" s="138"/>
      <c r="C59" s="41" t="s">
        <v>105</v>
      </c>
      <c r="D59" s="41" t="s">
        <v>107</v>
      </c>
      <c r="E59" s="34">
        <f>E58</f>
        <v>294.89</v>
      </c>
      <c r="F59" s="35">
        <f>F58</f>
        <v>8.1917529667985239E-2</v>
      </c>
      <c r="G59" s="36"/>
      <c r="H59" s="2"/>
      <c r="I59" s="2"/>
    </row>
    <row r="60" spans="1:9" s="2" customFormat="1" x14ac:dyDescent="0.2">
      <c r="A60" s="45"/>
      <c r="B60" s="52"/>
      <c r="C60" s="33"/>
      <c r="D60" s="51"/>
      <c r="E60" s="51"/>
      <c r="F60" s="35"/>
      <c r="G60" s="36"/>
    </row>
    <row r="61" spans="1:9" s="2" customFormat="1" x14ac:dyDescent="0.2">
      <c r="A61" s="45" t="s">
        <v>62</v>
      </c>
      <c r="B61" s="52"/>
      <c r="C61" s="33"/>
      <c r="D61" s="51"/>
      <c r="E61" s="51"/>
      <c r="F61" s="35"/>
      <c r="G61" s="36"/>
    </row>
    <row r="62" spans="1:9" s="2" customFormat="1" x14ac:dyDescent="0.2">
      <c r="A62" s="144" t="s">
        <v>63</v>
      </c>
      <c r="B62" s="52"/>
      <c r="C62" s="114"/>
      <c r="D62" s="114"/>
      <c r="E62" s="25">
        <f>ROUND(+E64-E49-E56-E59,2)</f>
        <v>16.02</v>
      </c>
      <c r="F62" s="30">
        <f t="shared" ref="F62" si="3">E62/$E$64</f>
        <v>4.4501977865682918E-3</v>
      </c>
      <c r="G62" s="146"/>
    </row>
    <row r="63" spans="1:9" s="2" customFormat="1" ht="13.5" thickBot="1" x14ac:dyDescent="0.25">
      <c r="A63" s="58" t="s">
        <v>52</v>
      </c>
      <c r="B63" s="59"/>
      <c r="C63" s="60"/>
      <c r="D63" s="61"/>
      <c r="E63" s="118">
        <f>E62</f>
        <v>16.02</v>
      </c>
      <c r="F63" s="203">
        <f>F62</f>
        <v>4.4501977865682918E-3</v>
      </c>
      <c r="G63" s="368"/>
      <c r="H63" s="49"/>
      <c r="I63" s="49"/>
    </row>
    <row r="64" spans="1:9" s="2" customFormat="1" ht="13.5" thickBot="1" x14ac:dyDescent="0.25">
      <c r="A64" s="264" t="s">
        <v>64</v>
      </c>
      <c r="B64" s="265"/>
      <c r="C64" s="120"/>
      <c r="D64" s="120"/>
      <c r="E64" s="123">
        <v>3599.84</v>
      </c>
      <c r="F64" s="124">
        <f>+F49+F56+F59+F63</f>
        <v>1</v>
      </c>
      <c r="G64" s="125"/>
    </row>
    <row r="65" spans="1:9" s="2" customFormat="1" x14ac:dyDescent="0.2">
      <c r="A65" s="73"/>
      <c r="B65" s="70"/>
      <c r="C65" s="49"/>
      <c r="D65" s="49"/>
      <c r="E65" s="49"/>
      <c r="F65" s="49"/>
      <c r="G65" s="266"/>
    </row>
    <row r="66" spans="1:9" s="2" customFormat="1" x14ac:dyDescent="0.2">
      <c r="A66" s="73" t="s">
        <v>66</v>
      </c>
      <c r="B66" s="70"/>
      <c r="C66" s="49"/>
      <c r="D66" s="49"/>
      <c r="E66" s="49"/>
      <c r="F66" s="49"/>
      <c r="G66" s="266"/>
    </row>
    <row r="67" spans="1:9" s="2" customFormat="1" x14ac:dyDescent="0.2">
      <c r="A67" s="401" t="s">
        <v>67</v>
      </c>
      <c r="B67" s="402"/>
      <c r="C67" s="402"/>
      <c r="D67" s="402"/>
      <c r="E67" s="402"/>
      <c r="F67" s="402"/>
      <c r="G67" s="419"/>
    </row>
    <row r="68" spans="1:9" s="2" customFormat="1" x14ac:dyDescent="0.2">
      <c r="A68" s="69" t="s">
        <v>68</v>
      </c>
      <c r="B68" s="49"/>
      <c r="C68" s="70"/>
      <c r="D68" s="49"/>
      <c r="E68" s="49"/>
      <c r="F68" s="49"/>
      <c r="G68" s="220"/>
    </row>
    <row r="69" spans="1:9" s="2" customFormat="1" x14ac:dyDescent="0.2">
      <c r="A69" s="69" t="s">
        <v>69</v>
      </c>
      <c r="B69" s="49"/>
      <c r="C69" s="49"/>
      <c r="D69" s="49"/>
      <c r="E69" s="49"/>
      <c r="F69" s="49"/>
      <c r="G69" s="220"/>
    </row>
    <row r="70" spans="1:9" s="2" customFormat="1" x14ac:dyDescent="0.2">
      <c r="A70" s="420" t="s">
        <v>70</v>
      </c>
      <c r="B70" s="407"/>
      <c r="C70" s="126"/>
      <c r="D70" s="393" t="s">
        <v>71</v>
      </c>
      <c r="E70" s="394"/>
      <c r="F70" s="393" t="s">
        <v>72</v>
      </c>
      <c r="G70" s="395"/>
    </row>
    <row r="71" spans="1:9" s="2" customFormat="1" x14ac:dyDescent="0.2">
      <c r="A71" s="426" t="s">
        <v>73</v>
      </c>
      <c r="B71" s="427" t="e">
        <v>#N/A</v>
      </c>
      <c r="C71" s="267"/>
      <c r="D71" s="459">
        <v>12.96</v>
      </c>
      <c r="E71" s="460"/>
      <c r="F71" s="461">
        <v>13.06</v>
      </c>
      <c r="G71" s="462"/>
    </row>
    <row r="72" spans="1:9" s="2" customFormat="1" x14ac:dyDescent="0.2">
      <c r="A72" s="426" t="s">
        <v>74</v>
      </c>
      <c r="B72" s="427" t="e">
        <v>#N/A</v>
      </c>
      <c r="C72" s="267"/>
      <c r="D72" s="459">
        <v>12.96</v>
      </c>
      <c r="E72" s="460"/>
      <c r="F72" s="461">
        <v>13.06</v>
      </c>
      <c r="G72" s="462"/>
    </row>
    <row r="73" spans="1:9" s="2" customFormat="1" x14ac:dyDescent="0.2">
      <c r="A73" s="426" t="s">
        <v>78</v>
      </c>
      <c r="B73" s="427" t="e">
        <v>#N/A</v>
      </c>
      <c r="C73" s="267"/>
      <c r="D73" s="459">
        <v>14.17</v>
      </c>
      <c r="E73" s="460"/>
      <c r="F73" s="461">
        <v>14.16</v>
      </c>
      <c r="G73" s="462"/>
    </row>
    <row r="74" spans="1:9" s="2" customFormat="1" x14ac:dyDescent="0.2">
      <c r="A74" s="426" t="s">
        <v>79</v>
      </c>
      <c r="B74" s="427" t="e">
        <v>#N/A</v>
      </c>
      <c r="C74" s="267"/>
      <c r="D74" s="459">
        <v>14.16</v>
      </c>
      <c r="E74" s="460"/>
      <c r="F74" s="461">
        <v>14.15</v>
      </c>
      <c r="G74" s="462"/>
    </row>
    <row r="75" spans="1:9" s="2" customFormat="1" x14ac:dyDescent="0.2">
      <c r="A75" s="129"/>
      <c r="B75" s="251"/>
      <c r="C75" s="268"/>
      <c r="D75" s="269"/>
      <c r="E75" s="269"/>
      <c r="F75" s="379"/>
      <c r="G75" s="380"/>
    </row>
    <row r="76" spans="1:9" s="2" customFormat="1" x14ac:dyDescent="0.2">
      <c r="A76" s="69" t="s">
        <v>177</v>
      </c>
      <c r="B76" s="49"/>
      <c r="C76" s="49"/>
      <c r="D76" s="49"/>
      <c r="E76" s="49"/>
      <c r="F76" s="49"/>
      <c r="G76" s="179"/>
    </row>
    <row r="77" spans="1:9" s="2" customFormat="1" x14ac:dyDescent="0.2">
      <c r="A77" s="69" t="s">
        <v>84</v>
      </c>
      <c r="B77" s="49"/>
      <c r="C77" s="49"/>
      <c r="D77" s="49"/>
      <c r="E77" s="49"/>
      <c r="F77" s="49"/>
      <c r="G77" s="179"/>
    </row>
    <row r="78" spans="1:9" s="2" customFormat="1" x14ac:dyDescent="0.2">
      <c r="A78" s="69" t="s">
        <v>85</v>
      </c>
      <c r="B78" s="49"/>
      <c r="C78" s="49"/>
      <c r="D78" s="49"/>
      <c r="E78" s="49"/>
      <c r="F78" s="49"/>
      <c r="G78" s="179"/>
    </row>
    <row r="79" spans="1:9" s="2" customFormat="1" x14ac:dyDescent="0.2">
      <c r="A79" s="69" t="s">
        <v>86</v>
      </c>
      <c r="B79" s="49"/>
      <c r="C79" s="49"/>
      <c r="D79" s="49"/>
      <c r="E79" s="49"/>
      <c r="F79" s="49"/>
      <c r="G79" s="179"/>
    </row>
    <row r="80" spans="1:9" x14ac:dyDescent="0.2">
      <c r="A80" s="69" t="s">
        <v>87</v>
      </c>
      <c r="B80" s="49"/>
      <c r="C80" s="49"/>
      <c r="D80" s="49"/>
      <c r="E80" s="49"/>
      <c r="F80" s="49"/>
      <c r="G80" s="179"/>
      <c r="H80" s="2"/>
      <c r="I80" s="2"/>
    </row>
    <row r="81" spans="1:9" x14ac:dyDescent="0.2">
      <c r="A81" s="69" t="s">
        <v>88</v>
      </c>
      <c r="B81" s="49"/>
      <c r="C81" s="49"/>
      <c r="D81" s="49"/>
      <c r="E81" s="49"/>
      <c r="F81" s="49"/>
      <c r="G81" s="179"/>
      <c r="H81" s="2"/>
      <c r="I81" s="2"/>
    </row>
    <row r="82" spans="1:9" x14ac:dyDescent="0.2">
      <c r="A82" s="69" t="s">
        <v>178</v>
      </c>
      <c r="B82" s="49"/>
      <c r="C82" s="49"/>
      <c r="D82" s="49"/>
      <c r="E82" s="49"/>
      <c r="F82" s="49"/>
      <c r="G82" s="179"/>
      <c r="H82" s="2"/>
      <c r="I82" s="2"/>
    </row>
    <row r="83" spans="1:9" ht="13.5" thickBot="1" x14ac:dyDescent="0.25">
      <c r="A83" s="189"/>
      <c r="B83" s="81"/>
      <c r="C83" s="81"/>
      <c r="D83" s="81"/>
      <c r="E83" s="81"/>
      <c r="F83" s="81"/>
      <c r="G83" s="190"/>
      <c r="H83" s="2"/>
      <c r="I83" s="2"/>
    </row>
  </sheetData>
  <mergeCells count="20">
    <mergeCell ref="A67:G67"/>
    <mergeCell ref="A70:B70"/>
    <mergeCell ref="D70:E70"/>
    <mergeCell ref="F70:G70"/>
    <mergeCell ref="A4:I4"/>
    <mergeCell ref="A73:B73"/>
    <mergeCell ref="D73:E73"/>
    <mergeCell ref="F73:G73"/>
    <mergeCell ref="A74:B74"/>
    <mergeCell ref="D74:E74"/>
    <mergeCell ref="F74:G74"/>
    <mergeCell ref="A71:B71"/>
    <mergeCell ref="D71:E71"/>
    <mergeCell ref="F71:G71"/>
    <mergeCell ref="A72:B72"/>
    <mergeCell ref="D72:E72"/>
    <mergeCell ref="F72:G72"/>
    <mergeCell ref="A5:G5"/>
    <mergeCell ref="A6:G6"/>
    <mergeCell ref="A8:G8"/>
  </mergeCells>
  <pageMargins left="1.968503937007874E-2" right="0.70866141732283472" top="1.968503937007874E-2" bottom="1.968503937007874E-2" header="0.31496062992125984" footer="0.31496062992125984"/>
  <pageSetup paperSize="9" scale="3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4"/>
  <sheetViews>
    <sheetView workbookViewId="0">
      <selection activeCell="A89" sqref="A89"/>
    </sheetView>
  </sheetViews>
  <sheetFormatPr defaultColWidth="8.85546875" defaultRowHeight="12.75" x14ac:dyDescent="0.2"/>
  <cols>
    <col min="1" max="1" width="55" style="1" customWidth="1"/>
    <col min="2" max="2" width="20.7109375" style="1" customWidth="1"/>
    <col min="3" max="3" width="29.5703125" style="1" customWidth="1"/>
    <col min="4" max="4" width="11.140625" style="1" bestFit="1" customWidth="1"/>
    <col min="5" max="5" width="13.7109375" style="1" bestFit="1" customWidth="1"/>
    <col min="6" max="6" width="14.5703125" style="1" customWidth="1"/>
    <col min="7" max="7" width="15" style="1" bestFit="1" customWidth="1"/>
    <col min="8" max="16384" width="8.85546875" style="1"/>
  </cols>
  <sheetData>
    <row r="1" spans="1:9" ht="15" x14ac:dyDescent="0.2">
      <c r="A1" s="361" t="s">
        <v>369</v>
      </c>
      <c r="C1" s="362" t="s">
        <v>370</v>
      </c>
      <c r="E1"/>
      <c r="F1"/>
      <c r="G1"/>
      <c r="H1"/>
      <c r="I1"/>
    </row>
    <row r="2" spans="1:9" ht="15" x14ac:dyDescent="0.2">
      <c r="A2" s="361" t="s">
        <v>360</v>
      </c>
      <c r="C2" s="361" t="s">
        <v>361</v>
      </c>
      <c r="E2"/>
      <c r="F2"/>
      <c r="G2"/>
      <c r="H2"/>
      <c r="I2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ht="28.5" customHeight="1" x14ac:dyDescent="0.2">
      <c r="A4"/>
      <c r="B4"/>
      <c r="C4"/>
      <c r="D4"/>
      <c r="E4"/>
      <c r="F4"/>
      <c r="G4"/>
      <c r="H4"/>
      <c r="I4"/>
    </row>
    <row r="5" spans="1:9" ht="15" x14ac:dyDescent="0.25">
      <c r="A5" s="375"/>
      <c r="B5" s="375"/>
      <c r="C5" s="375"/>
      <c r="D5" s="375"/>
      <c r="E5" s="375"/>
      <c r="F5" s="375"/>
      <c r="G5" s="375"/>
      <c r="H5" s="375"/>
      <c r="I5" s="375"/>
    </row>
    <row r="6" spans="1:9" s="2" customFormat="1" ht="92.25" customHeight="1" thickBot="1" x14ac:dyDescent="0.3">
      <c r="A6" s="363"/>
      <c r="B6" s="375"/>
      <c r="C6" s="375"/>
      <c r="D6" s="375"/>
      <c r="E6" s="375"/>
      <c r="F6" s="375"/>
      <c r="G6" s="375"/>
      <c r="H6" s="375"/>
      <c r="I6" s="375"/>
    </row>
    <row r="7" spans="1:9" s="2" customFormat="1" x14ac:dyDescent="0.2">
      <c r="A7" s="386" t="s">
        <v>125</v>
      </c>
      <c r="B7" s="387"/>
      <c r="C7" s="387"/>
      <c r="D7" s="387"/>
      <c r="E7" s="387"/>
      <c r="F7" s="387"/>
      <c r="G7" s="388"/>
      <c r="H7" s="1"/>
      <c r="I7" s="1"/>
    </row>
    <row r="8" spans="1:9" s="2" customFormat="1" x14ac:dyDescent="0.2">
      <c r="A8" s="441" t="s">
        <v>1</v>
      </c>
      <c r="B8" s="442"/>
      <c r="C8" s="442"/>
      <c r="D8" s="442"/>
      <c r="E8" s="442"/>
      <c r="F8" s="443"/>
      <c r="G8" s="444"/>
      <c r="H8" s="1"/>
      <c r="I8" s="1"/>
    </row>
    <row r="9" spans="1:9" s="2" customFormat="1" x14ac:dyDescent="0.2">
      <c r="A9" s="151"/>
      <c r="B9" s="152"/>
      <c r="C9" s="152"/>
      <c r="D9" s="152"/>
      <c r="E9" s="152"/>
      <c r="F9" s="153"/>
      <c r="G9" s="191"/>
      <c r="H9" s="1"/>
      <c r="I9" s="1"/>
    </row>
    <row r="10" spans="1:9" s="2" customFormat="1" ht="13.5" thickBot="1" x14ac:dyDescent="0.25">
      <c r="A10" s="463" t="s">
        <v>368</v>
      </c>
      <c r="B10" s="464"/>
      <c r="C10" s="464"/>
      <c r="D10" s="464"/>
      <c r="E10" s="464"/>
      <c r="F10" s="465"/>
      <c r="G10" s="466"/>
      <c r="H10" s="1"/>
      <c r="I10" s="1"/>
    </row>
    <row r="11" spans="1:9" s="2" customFormat="1" ht="13.5" thickBot="1" x14ac:dyDescent="0.25">
      <c r="A11" s="231"/>
      <c r="B11" s="232"/>
      <c r="C11" s="232"/>
      <c r="D11" s="232"/>
      <c r="E11" s="232"/>
      <c r="F11" s="233"/>
      <c r="G11" s="270"/>
      <c r="H11" s="1"/>
      <c r="I11" s="1"/>
    </row>
    <row r="12" spans="1:9" s="2" customFormat="1" ht="39" thickBot="1" x14ac:dyDescent="0.25">
      <c r="A12" s="9" t="s">
        <v>3</v>
      </c>
      <c r="B12" s="10" t="s">
        <v>4</v>
      </c>
      <c r="C12" s="11" t="s">
        <v>138</v>
      </c>
      <c r="D12" s="12" t="s">
        <v>6</v>
      </c>
      <c r="E12" s="13" t="s">
        <v>7</v>
      </c>
      <c r="F12" s="193" t="s">
        <v>8</v>
      </c>
      <c r="G12" s="194" t="s">
        <v>9</v>
      </c>
    </row>
    <row r="13" spans="1:9" s="2" customFormat="1" x14ac:dyDescent="0.2">
      <c r="A13" s="16" t="s">
        <v>10</v>
      </c>
      <c r="B13" s="17"/>
      <c r="C13" s="18"/>
      <c r="D13" s="19"/>
      <c r="E13" s="19"/>
      <c r="F13" s="256"/>
      <c r="G13" s="257"/>
    </row>
    <row r="14" spans="1:9" s="2" customFormat="1" x14ac:dyDescent="0.2">
      <c r="A14" s="22" t="s">
        <v>11</v>
      </c>
      <c r="B14" s="23"/>
      <c r="C14" s="24"/>
      <c r="D14" s="25"/>
      <c r="E14" s="25"/>
      <c r="F14" s="258"/>
      <c r="G14" s="259"/>
    </row>
    <row r="15" spans="1:9" s="2" customFormat="1" x14ac:dyDescent="0.2">
      <c r="A15" s="28" t="s">
        <v>260</v>
      </c>
      <c r="B15" s="46" t="s">
        <v>13</v>
      </c>
      <c r="C15" s="24" t="s">
        <v>259</v>
      </c>
      <c r="D15" s="29">
        <v>7370</v>
      </c>
      <c r="E15" s="25">
        <v>64.650000000000006</v>
      </c>
      <c r="F15" s="30">
        <f>+E15/$E$63</f>
        <v>6.8314383532693701E-2</v>
      </c>
      <c r="G15" s="31"/>
      <c r="H15" s="358"/>
    </row>
    <row r="16" spans="1:9" s="2" customFormat="1" x14ac:dyDescent="0.2">
      <c r="A16" s="28" t="s">
        <v>258</v>
      </c>
      <c r="B16" s="46" t="s">
        <v>12</v>
      </c>
      <c r="C16" s="24" t="s">
        <v>259</v>
      </c>
      <c r="D16" s="29">
        <v>3950</v>
      </c>
      <c r="E16" s="25">
        <v>63.58</v>
      </c>
      <c r="F16" s="30">
        <f t="shared" ref="F16:F43" si="0">+E16/$E$63</f>
        <v>6.718373557631345E-2</v>
      </c>
      <c r="G16" s="31"/>
    </row>
    <row r="17" spans="1:7" s="2" customFormat="1" x14ac:dyDescent="0.2">
      <c r="A17" s="28" t="s">
        <v>261</v>
      </c>
      <c r="B17" s="46" t="s">
        <v>14</v>
      </c>
      <c r="C17" s="24" t="s">
        <v>262</v>
      </c>
      <c r="D17" s="29">
        <v>2664</v>
      </c>
      <c r="E17" s="25">
        <v>62.1</v>
      </c>
      <c r="F17" s="30">
        <f t="shared" si="0"/>
        <v>6.5619848683376308E-2</v>
      </c>
      <c r="G17" s="31"/>
    </row>
    <row r="18" spans="1:7" s="2" customFormat="1" x14ac:dyDescent="0.2">
      <c r="A18" s="28" t="s">
        <v>220</v>
      </c>
      <c r="B18" s="46" t="s">
        <v>18</v>
      </c>
      <c r="C18" s="24" t="s">
        <v>259</v>
      </c>
      <c r="D18" s="29">
        <v>4750</v>
      </c>
      <c r="E18" s="25">
        <v>40.78</v>
      </c>
      <c r="F18" s="30">
        <f t="shared" si="0"/>
        <v>4.3091423982416839E-2</v>
      </c>
      <c r="G18" s="31"/>
    </row>
    <row r="19" spans="1:7" s="2" customFormat="1" x14ac:dyDescent="0.2">
      <c r="A19" s="28" t="s">
        <v>263</v>
      </c>
      <c r="B19" s="46" t="s">
        <v>15</v>
      </c>
      <c r="C19" s="24" t="s">
        <v>264</v>
      </c>
      <c r="D19" s="29">
        <v>2720</v>
      </c>
      <c r="E19" s="25">
        <v>38.840000000000003</v>
      </c>
      <c r="F19" s="30">
        <f t="shared" si="0"/>
        <v>4.1041464136269495E-2</v>
      </c>
      <c r="G19" s="31"/>
    </row>
    <row r="20" spans="1:7" s="2" customFormat="1" x14ac:dyDescent="0.2">
      <c r="A20" s="28" t="s">
        <v>265</v>
      </c>
      <c r="B20" s="46" t="s">
        <v>16</v>
      </c>
      <c r="C20" s="24" t="s">
        <v>266</v>
      </c>
      <c r="D20" s="29">
        <v>1350</v>
      </c>
      <c r="E20" s="25">
        <v>29.22</v>
      </c>
      <c r="F20" s="30">
        <f t="shared" si="0"/>
        <v>3.0876199332178028E-2</v>
      </c>
      <c r="G20" s="31"/>
    </row>
    <row r="21" spans="1:7" s="2" customFormat="1" x14ac:dyDescent="0.2">
      <c r="A21" s="28" t="s">
        <v>268</v>
      </c>
      <c r="B21" s="46" t="s">
        <v>19</v>
      </c>
      <c r="C21" s="24" t="s">
        <v>269</v>
      </c>
      <c r="D21" s="29">
        <v>7300</v>
      </c>
      <c r="E21" s="25">
        <v>28</v>
      </c>
      <c r="F21" s="30">
        <f t="shared" si="0"/>
        <v>2.9587049325837948E-2</v>
      </c>
      <c r="G21" s="31"/>
    </row>
    <row r="22" spans="1:7" s="2" customFormat="1" x14ac:dyDescent="0.2">
      <c r="A22" s="28" t="s">
        <v>288</v>
      </c>
      <c r="B22" s="46" t="s">
        <v>34</v>
      </c>
      <c r="C22" s="24" t="s">
        <v>264</v>
      </c>
      <c r="D22" s="29">
        <v>2550</v>
      </c>
      <c r="E22" s="25">
        <v>27.67</v>
      </c>
      <c r="F22" s="30">
        <f t="shared" si="0"/>
        <v>2.9238344815926288E-2</v>
      </c>
      <c r="G22" s="31"/>
    </row>
    <row r="23" spans="1:7" s="2" customFormat="1" x14ac:dyDescent="0.2">
      <c r="A23" s="28" t="s">
        <v>270</v>
      </c>
      <c r="B23" s="46" t="s">
        <v>20</v>
      </c>
      <c r="C23" s="24" t="s">
        <v>259</v>
      </c>
      <c r="D23" s="29">
        <v>5000</v>
      </c>
      <c r="E23" s="25">
        <v>26.19</v>
      </c>
      <c r="F23" s="30">
        <f t="shared" si="0"/>
        <v>2.767445792298914E-2</v>
      </c>
      <c r="G23" s="31"/>
    </row>
    <row r="24" spans="1:7" s="2" customFormat="1" x14ac:dyDescent="0.2">
      <c r="A24" s="28" t="s">
        <v>271</v>
      </c>
      <c r="B24" s="46" t="s">
        <v>21</v>
      </c>
      <c r="C24" s="24" t="s">
        <v>269</v>
      </c>
      <c r="D24" s="29">
        <v>900</v>
      </c>
      <c r="E24" s="25">
        <v>23.04</v>
      </c>
      <c r="F24" s="30">
        <f t="shared" si="0"/>
        <v>2.4345914873832367E-2</v>
      </c>
      <c r="G24" s="31"/>
    </row>
    <row r="25" spans="1:7" s="2" customFormat="1" x14ac:dyDescent="0.2">
      <c r="A25" s="28" t="s">
        <v>224</v>
      </c>
      <c r="B25" s="46" t="s">
        <v>17</v>
      </c>
      <c r="C25" s="24" t="s">
        <v>267</v>
      </c>
      <c r="D25" s="29">
        <v>800</v>
      </c>
      <c r="E25" s="25">
        <v>21</v>
      </c>
      <c r="F25" s="30">
        <f t="shared" si="0"/>
        <v>2.2190286994378462E-2</v>
      </c>
      <c r="G25" s="31"/>
    </row>
    <row r="26" spans="1:7" s="2" customFormat="1" x14ac:dyDescent="0.2">
      <c r="A26" s="28" t="s">
        <v>273</v>
      </c>
      <c r="B26" s="46" t="s">
        <v>24</v>
      </c>
      <c r="C26" s="24" t="s">
        <v>274</v>
      </c>
      <c r="D26" s="29">
        <v>267</v>
      </c>
      <c r="E26" s="25">
        <v>20.350000000000001</v>
      </c>
      <c r="F26" s="30">
        <f t="shared" si="0"/>
        <v>2.1503444777885794E-2</v>
      </c>
      <c r="G26" s="31"/>
    </row>
    <row r="27" spans="1:7" s="2" customFormat="1" x14ac:dyDescent="0.2">
      <c r="A27" s="28" t="s">
        <v>282</v>
      </c>
      <c r="B27" s="46" t="s">
        <v>31</v>
      </c>
      <c r="C27" s="24" t="s">
        <v>283</v>
      </c>
      <c r="D27" s="29">
        <v>4600</v>
      </c>
      <c r="E27" s="25">
        <v>18.649999999999999</v>
      </c>
      <c r="F27" s="30">
        <f t="shared" si="0"/>
        <v>1.9707088211674204E-2</v>
      </c>
      <c r="G27" s="31"/>
    </row>
    <row r="28" spans="1:7" s="2" customFormat="1" x14ac:dyDescent="0.2">
      <c r="A28" s="28" t="s">
        <v>284</v>
      </c>
      <c r="B28" s="46" t="s">
        <v>32</v>
      </c>
      <c r="C28" s="24" t="s">
        <v>285</v>
      </c>
      <c r="D28" s="29">
        <v>1000</v>
      </c>
      <c r="E28" s="25">
        <v>16.3</v>
      </c>
      <c r="F28" s="30">
        <f t="shared" si="0"/>
        <v>1.7223889428969949E-2</v>
      </c>
      <c r="G28" s="31"/>
    </row>
    <row r="29" spans="1:7" s="2" customFormat="1" x14ac:dyDescent="0.2">
      <c r="A29" s="28" t="s">
        <v>279</v>
      </c>
      <c r="B29" s="46" t="s">
        <v>29</v>
      </c>
      <c r="C29" s="24" t="s">
        <v>280</v>
      </c>
      <c r="D29" s="29">
        <v>600</v>
      </c>
      <c r="E29" s="25">
        <v>15.09</v>
      </c>
      <c r="F29" s="30">
        <f t="shared" si="0"/>
        <v>1.594530622596052E-2</v>
      </c>
      <c r="G29" s="31"/>
    </row>
    <row r="30" spans="1:7" s="2" customFormat="1" x14ac:dyDescent="0.2">
      <c r="A30" s="28" t="s">
        <v>227</v>
      </c>
      <c r="B30" s="46" t="s">
        <v>25</v>
      </c>
      <c r="C30" s="24" t="s">
        <v>275</v>
      </c>
      <c r="D30" s="29">
        <v>3265</v>
      </c>
      <c r="E30" s="25">
        <v>13.74</v>
      </c>
      <c r="F30" s="30">
        <f t="shared" si="0"/>
        <v>1.4518787776321908E-2</v>
      </c>
      <c r="G30" s="31"/>
    </row>
    <row r="31" spans="1:7" s="2" customFormat="1" x14ac:dyDescent="0.2">
      <c r="A31" s="28" t="s">
        <v>296</v>
      </c>
      <c r="B31" s="46" t="s">
        <v>39</v>
      </c>
      <c r="C31" s="24" t="s">
        <v>280</v>
      </c>
      <c r="D31" s="29">
        <v>900</v>
      </c>
      <c r="E31" s="25">
        <v>12.77</v>
      </c>
      <c r="F31" s="30">
        <f t="shared" si="0"/>
        <v>1.3493807853248234E-2</v>
      </c>
      <c r="G31" s="31"/>
    </row>
    <row r="32" spans="1:7" s="2" customFormat="1" x14ac:dyDescent="0.2">
      <c r="A32" s="28" t="s">
        <v>278</v>
      </c>
      <c r="B32" s="46" t="s">
        <v>28</v>
      </c>
      <c r="C32" s="24" t="s">
        <v>267</v>
      </c>
      <c r="D32" s="29">
        <v>210</v>
      </c>
      <c r="E32" s="25">
        <v>11.8</v>
      </c>
      <c r="F32" s="30">
        <f t="shared" si="0"/>
        <v>1.2468827930174564E-2</v>
      </c>
      <c r="G32" s="31"/>
    </row>
    <row r="33" spans="1:7" s="2" customFormat="1" x14ac:dyDescent="0.2">
      <c r="A33" s="28" t="s">
        <v>228</v>
      </c>
      <c r="B33" s="46" t="s">
        <v>23</v>
      </c>
      <c r="C33" s="24" t="s">
        <v>259</v>
      </c>
      <c r="D33" s="29">
        <v>675</v>
      </c>
      <c r="E33" s="25">
        <v>11.7</v>
      </c>
      <c r="F33" s="30">
        <f t="shared" si="0"/>
        <v>1.2363159896867999E-2</v>
      </c>
      <c r="G33" s="31"/>
    </row>
    <row r="34" spans="1:7" s="2" customFormat="1" x14ac:dyDescent="0.2">
      <c r="A34" s="28" t="s">
        <v>281</v>
      </c>
      <c r="B34" s="46" t="s">
        <v>30</v>
      </c>
      <c r="C34" s="24" t="s">
        <v>264</v>
      </c>
      <c r="D34" s="29">
        <v>301</v>
      </c>
      <c r="E34" s="25">
        <v>9.65</v>
      </c>
      <c r="F34" s="30">
        <f t="shared" si="0"/>
        <v>1.0196965214083436E-2</v>
      </c>
      <c r="G34" s="31"/>
    </row>
    <row r="35" spans="1:7" s="2" customFormat="1" x14ac:dyDescent="0.2">
      <c r="A35" s="28" t="s">
        <v>276</v>
      </c>
      <c r="B35" s="46" t="s">
        <v>26</v>
      </c>
      <c r="C35" s="24" t="s">
        <v>275</v>
      </c>
      <c r="D35" s="29">
        <v>400</v>
      </c>
      <c r="E35" s="25">
        <v>9.39</v>
      </c>
      <c r="F35" s="30">
        <f t="shared" si="0"/>
        <v>9.9222283274863696E-3</v>
      </c>
      <c r="G35" s="31"/>
    </row>
    <row r="36" spans="1:7" s="2" customFormat="1" x14ac:dyDescent="0.2">
      <c r="A36" s="28" t="s">
        <v>332</v>
      </c>
      <c r="B36" s="46" t="s">
        <v>179</v>
      </c>
      <c r="C36" s="24" t="s">
        <v>333</v>
      </c>
      <c r="D36" s="29">
        <v>1000</v>
      </c>
      <c r="E36" s="25">
        <v>7.09</v>
      </c>
      <c r="F36" s="30">
        <f t="shared" si="0"/>
        <v>7.4918635614353944E-3</v>
      </c>
      <c r="G36" s="31"/>
    </row>
    <row r="37" spans="1:7" s="2" customFormat="1" x14ac:dyDescent="0.2">
      <c r="A37" s="28" t="s">
        <v>289</v>
      </c>
      <c r="B37" s="46" t="s">
        <v>35</v>
      </c>
      <c r="C37" s="24" t="s">
        <v>290</v>
      </c>
      <c r="D37" s="29">
        <v>600</v>
      </c>
      <c r="E37" s="25">
        <v>5.9</v>
      </c>
      <c r="F37" s="30">
        <f t="shared" si="0"/>
        <v>6.2344139650872821E-3</v>
      </c>
      <c r="G37" s="31"/>
    </row>
    <row r="38" spans="1:7" s="2" customFormat="1" x14ac:dyDescent="0.2">
      <c r="A38" s="28" t="s">
        <v>334</v>
      </c>
      <c r="B38" s="46" t="s">
        <v>180</v>
      </c>
      <c r="C38" s="24" t="s">
        <v>335</v>
      </c>
      <c r="D38" s="29">
        <v>1000</v>
      </c>
      <c r="E38" s="25">
        <v>5.45</v>
      </c>
      <c r="F38" s="30">
        <f t="shared" si="0"/>
        <v>5.7589078152077431E-3</v>
      </c>
      <c r="G38" s="31"/>
    </row>
    <row r="39" spans="1:7" s="2" customFormat="1" x14ac:dyDescent="0.2">
      <c r="A39" s="28" t="s">
        <v>297</v>
      </c>
      <c r="B39" s="46" t="s">
        <v>40</v>
      </c>
      <c r="C39" s="24" t="s">
        <v>298</v>
      </c>
      <c r="D39" s="29">
        <v>800</v>
      </c>
      <c r="E39" s="25">
        <v>4.03</v>
      </c>
      <c r="F39" s="30">
        <f t="shared" si="0"/>
        <v>4.2584217422545331E-3</v>
      </c>
      <c r="G39" s="31"/>
    </row>
    <row r="40" spans="1:7" s="2" customFormat="1" x14ac:dyDescent="0.2">
      <c r="A40" s="28" t="s">
        <v>299</v>
      </c>
      <c r="B40" s="46" t="s">
        <v>41</v>
      </c>
      <c r="C40" s="24" t="s">
        <v>300</v>
      </c>
      <c r="D40" s="29">
        <v>350</v>
      </c>
      <c r="E40" s="25">
        <v>3.74</v>
      </c>
      <c r="F40" s="30">
        <f t="shared" si="0"/>
        <v>3.9519844456654971E-3</v>
      </c>
      <c r="G40" s="31"/>
    </row>
    <row r="41" spans="1:7" s="2" customFormat="1" x14ac:dyDescent="0.2">
      <c r="A41" s="28" t="s">
        <v>301</v>
      </c>
      <c r="B41" s="46" t="s">
        <v>42</v>
      </c>
      <c r="C41" s="24" t="s">
        <v>302</v>
      </c>
      <c r="D41" s="29">
        <v>700</v>
      </c>
      <c r="E41" s="25">
        <v>3.08</v>
      </c>
      <c r="F41" s="30">
        <f t="shared" si="0"/>
        <v>3.2545754258421745E-3</v>
      </c>
      <c r="G41" s="31"/>
    </row>
    <row r="42" spans="1:7" s="2" customFormat="1" x14ac:dyDescent="0.2">
      <c r="A42" s="28" t="s">
        <v>303</v>
      </c>
      <c r="B42" s="46" t="s">
        <v>43</v>
      </c>
      <c r="C42" s="24" t="s">
        <v>304</v>
      </c>
      <c r="D42" s="29">
        <v>300</v>
      </c>
      <c r="E42" s="25">
        <v>1.74</v>
      </c>
      <c r="F42" s="30">
        <f t="shared" si="0"/>
        <v>1.8386237795342153E-3</v>
      </c>
      <c r="G42" s="31"/>
    </row>
    <row r="43" spans="1:7" s="2" customFormat="1" x14ac:dyDescent="0.2">
      <c r="A43" s="28" t="s">
        <v>226</v>
      </c>
      <c r="B43" s="46" t="s">
        <v>46</v>
      </c>
      <c r="C43" s="24" t="s">
        <v>280</v>
      </c>
      <c r="D43" s="29">
        <v>25</v>
      </c>
      <c r="E43" s="25">
        <v>0.69</v>
      </c>
      <c r="F43" s="30">
        <f t="shared" si="0"/>
        <v>7.2910942981529222E-4</v>
      </c>
      <c r="G43" s="31"/>
    </row>
    <row r="44" spans="1:7" s="2" customFormat="1" x14ac:dyDescent="0.2">
      <c r="A44" s="28" t="s">
        <v>307</v>
      </c>
      <c r="B44" s="46" t="s">
        <v>47</v>
      </c>
      <c r="C44" s="24" t="s">
        <v>290</v>
      </c>
      <c r="D44" s="29">
        <v>1</v>
      </c>
      <c r="E44" s="25">
        <v>0.03</v>
      </c>
      <c r="F44" s="30">
        <f>+E44/$E$63</f>
        <v>3.1700409991969226E-5</v>
      </c>
      <c r="G44" s="31"/>
    </row>
    <row r="45" spans="1:7" s="2" customFormat="1" x14ac:dyDescent="0.2">
      <c r="A45" s="22" t="s">
        <v>49</v>
      </c>
      <c r="B45" s="23"/>
      <c r="C45" s="24" t="s">
        <v>105</v>
      </c>
      <c r="D45" s="25"/>
      <c r="E45" s="260">
        <f>SUM(E15:E44)</f>
        <v>596.26000000000022</v>
      </c>
      <c r="F45" s="35">
        <f>SUM(F15:F44)</f>
        <v>0.63005621539371914</v>
      </c>
      <c r="G45" s="36"/>
    </row>
    <row r="46" spans="1:7" s="2" customFormat="1" x14ac:dyDescent="0.2">
      <c r="A46" s="45" t="s">
        <v>50</v>
      </c>
      <c r="B46" s="23"/>
      <c r="C46" s="24"/>
      <c r="D46" s="25"/>
      <c r="E46" s="260" t="s">
        <v>51</v>
      </c>
      <c r="F46" s="260" t="s">
        <v>51</v>
      </c>
      <c r="G46" s="271"/>
    </row>
    <row r="47" spans="1:7" s="2" customFormat="1" x14ac:dyDescent="0.2">
      <c r="A47" s="45" t="s">
        <v>49</v>
      </c>
      <c r="B47" s="23"/>
      <c r="C47" s="24"/>
      <c r="D47" s="25"/>
      <c r="E47" s="260" t="str">
        <f>+E46</f>
        <v>NIL</v>
      </c>
      <c r="F47" s="35" t="s">
        <v>51</v>
      </c>
      <c r="G47" s="36"/>
    </row>
    <row r="48" spans="1:7" s="2" customFormat="1" x14ac:dyDescent="0.2">
      <c r="A48" s="45" t="s">
        <v>52</v>
      </c>
      <c r="B48" s="23"/>
      <c r="C48" s="24"/>
      <c r="D48" s="25"/>
      <c r="E48" s="260">
        <f>E45</f>
        <v>596.26000000000022</v>
      </c>
      <c r="F48" s="35">
        <f>F45</f>
        <v>0.63005621539371914</v>
      </c>
      <c r="G48" s="36"/>
    </row>
    <row r="49" spans="1:9" s="2" customFormat="1" x14ac:dyDescent="0.2">
      <c r="A49" s="32"/>
      <c r="B49" s="41"/>
      <c r="C49" s="41"/>
      <c r="D49" s="29"/>
      <c r="E49" s="42"/>
      <c r="F49" s="42"/>
      <c r="G49" s="272"/>
    </row>
    <row r="50" spans="1:9" s="2" customFormat="1" x14ac:dyDescent="0.2">
      <c r="A50" s="22" t="s">
        <v>60</v>
      </c>
      <c r="B50" s="41"/>
      <c r="C50" s="41"/>
      <c r="D50" s="29"/>
      <c r="E50" s="260"/>
      <c r="F50" s="35"/>
      <c r="G50" s="36"/>
    </row>
    <row r="51" spans="1:9" s="2" customFormat="1" x14ac:dyDescent="0.2">
      <c r="A51" s="22" t="s">
        <v>52</v>
      </c>
      <c r="B51" s="41"/>
      <c r="C51" s="41"/>
      <c r="D51" s="29"/>
      <c r="E51" s="260" t="s">
        <v>51</v>
      </c>
      <c r="F51" s="35" t="s">
        <v>51</v>
      </c>
      <c r="G51" s="36"/>
    </row>
    <row r="52" spans="1:9" s="2" customFormat="1" x14ac:dyDescent="0.2">
      <c r="A52" s="22"/>
      <c r="B52" s="41"/>
      <c r="C52" s="41"/>
      <c r="D52" s="29"/>
      <c r="E52" s="260"/>
      <c r="F52" s="35"/>
      <c r="G52" s="36"/>
    </row>
    <row r="53" spans="1:9" s="2" customFormat="1" x14ac:dyDescent="0.2">
      <c r="A53" s="22" t="s">
        <v>174</v>
      </c>
      <c r="B53" s="24"/>
      <c r="C53" s="24"/>
      <c r="D53" s="29"/>
      <c r="E53" s="205"/>
      <c r="F53" s="206"/>
      <c r="G53" s="207"/>
    </row>
    <row r="54" spans="1:9" s="2" customFormat="1" x14ac:dyDescent="0.2">
      <c r="A54" s="28" t="s">
        <v>175</v>
      </c>
      <c r="B54" s="24" t="s">
        <v>176</v>
      </c>
      <c r="C54" s="24"/>
      <c r="D54" s="29">
        <v>144074</v>
      </c>
      <c r="E54" s="25">
        <v>252.52</v>
      </c>
      <c r="F54" s="30">
        <f>+E54/$E$63</f>
        <v>0.26683291770573569</v>
      </c>
      <c r="G54" s="31"/>
    </row>
    <row r="55" spans="1:9" s="2" customFormat="1" x14ac:dyDescent="0.2">
      <c r="A55" s="45" t="s">
        <v>52</v>
      </c>
      <c r="B55" s="24"/>
      <c r="C55" s="24"/>
      <c r="D55" s="25"/>
      <c r="E55" s="34">
        <f>E54</f>
        <v>252.52</v>
      </c>
      <c r="F55" s="35">
        <f>F54</f>
        <v>0.26683291770573569</v>
      </c>
      <c r="G55" s="36"/>
    </row>
    <row r="56" spans="1:9" s="49" customFormat="1" x14ac:dyDescent="0.2">
      <c r="A56" s="40"/>
      <c r="B56" s="41"/>
      <c r="C56" s="41" t="s">
        <v>105</v>
      </c>
      <c r="D56" s="42"/>
      <c r="E56" s="42"/>
      <c r="F56" s="42"/>
      <c r="G56" s="272"/>
      <c r="H56" s="2"/>
      <c r="I56" s="2"/>
    </row>
    <row r="57" spans="1:9" s="2" customFormat="1" x14ac:dyDescent="0.2">
      <c r="A57" s="22" t="s">
        <v>61</v>
      </c>
      <c r="B57" s="24"/>
      <c r="C57" s="42"/>
      <c r="D57" s="41" t="s">
        <v>107</v>
      </c>
      <c r="E57" s="25">
        <v>89.97</v>
      </c>
      <c r="F57" s="30">
        <f>+E57/$E$63</f>
        <v>9.5069529565915717E-2</v>
      </c>
      <c r="G57" s="31"/>
    </row>
    <row r="58" spans="1:9" s="2" customFormat="1" x14ac:dyDescent="0.2">
      <c r="A58" s="45" t="s">
        <v>52</v>
      </c>
      <c r="B58" s="138"/>
      <c r="C58" s="41" t="s">
        <v>105</v>
      </c>
      <c r="D58" s="41" t="s">
        <v>107</v>
      </c>
      <c r="E58" s="34">
        <f>E57</f>
        <v>89.97</v>
      </c>
      <c r="F58" s="35">
        <f>F57</f>
        <v>9.5069529565915717E-2</v>
      </c>
      <c r="G58" s="36"/>
    </row>
    <row r="59" spans="1:9" s="2" customFormat="1" x14ac:dyDescent="0.2">
      <c r="A59" s="45"/>
      <c r="B59" s="52"/>
      <c r="C59" s="33"/>
      <c r="D59" s="51"/>
      <c r="E59" s="51"/>
      <c r="F59" s="35"/>
      <c r="G59" s="36"/>
    </row>
    <row r="60" spans="1:9" s="2" customFormat="1" x14ac:dyDescent="0.2">
      <c r="A60" s="45" t="s">
        <v>62</v>
      </c>
      <c r="B60" s="52"/>
      <c r="C60" s="33"/>
      <c r="D60" s="51"/>
      <c r="E60" s="51"/>
      <c r="F60" s="35"/>
      <c r="G60" s="36"/>
    </row>
    <row r="61" spans="1:9" s="2" customFormat="1" x14ac:dyDescent="0.2">
      <c r="A61" s="144" t="s">
        <v>63</v>
      </c>
      <c r="B61" s="54"/>
      <c r="C61" s="114"/>
      <c r="D61" s="114"/>
      <c r="E61" s="25">
        <f>ROUND(+E63-E55-E48-E58,2)</f>
        <v>7.61</v>
      </c>
      <c r="F61" s="30">
        <f>+E61/$E$63</f>
        <v>8.041337334629528E-3</v>
      </c>
      <c r="G61" s="146"/>
    </row>
    <row r="62" spans="1:9" s="2" customFormat="1" ht="13.5" thickBot="1" x14ac:dyDescent="0.25">
      <c r="A62" s="58" t="s">
        <v>52</v>
      </c>
      <c r="B62" s="59"/>
      <c r="C62" s="60"/>
      <c r="D62" s="61"/>
      <c r="E62" s="118">
        <f>E61</f>
        <v>7.61</v>
      </c>
      <c r="F62" s="203">
        <f>F61</f>
        <v>8.041337334629528E-3</v>
      </c>
      <c r="G62" s="368"/>
      <c r="H62" s="49"/>
      <c r="I62" s="49"/>
    </row>
    <row r="63" spans="1:9" s="2" customFormat="1" ht="13.5" thickBot="1" x14ac:dyDescent="0.25">
      <c r="A63" s="273" t="s">
        <v>64</v>
      </c>
      <c r="B63" s="265"/>
      <c r="C63" s="120"/>
      <c r="D63" s="120"/>
      <c r="E63" s="123">
        <v>946.36</v>
      </c>
      <c r="F63" s="124">
        <f>+F48+F55+F58+F62</f>
        <v>1</v>
      </c>
      <c r="G63" s="125"/>
    </row>
    <row r="64" spans="1:9" s="2" customFormat="1" x14ac:dyDescent="0.2">
      <c r="A64" s="274"/>
      <c r="B64" s="275"/>
      <c r="C64" s="49"/>
      <c r="D64" s="49"/>
      <c r="E64" s="218"/>
      <c r="F64" s="218"/>
      <c r="G64" s="266"/>
    </row>
    <row r="65" spans="1:7" s="2" customFormat="1" x14ac:dyDescent="0.2">
      <c r="A65" s="69"/>
      <c r="B65" s="70"/>
      <c r="C65" s="71"/>
      <c r="D65" s="49"/>
      <c r="E65" s="49"/>
      <c r="F65" s="49"/>
      <c r="G65" s="220"/>
    </row>
    <row r="66" spans="1:7" s="2" customFormat="1" x14ac:dyDescent="0.2">
      <c r="A66" s="73"/>
      <c r="B66" s="70"/>
      <c r="C66" s="71"/>
      <c r="D66" s="49"/>
      <c r="E66" s="49"/>
      <c r="F66" s="49"/>
      <c r="G66" s="220"/>
    </row>
    <row r="67" spans="1:7" s="2" customFormat="1" x14ac:dyDescent="0.2">
      <c r="A67" s="73" t="s">
        <v>66</v>
      </c>
      <c r="B67" s="70"/>
      <c r="C67" s="49"/>
      <c r="D67" s="49"/>
      <c r="E67" s="49"/>
      <c r="F67" s="49"/>
      <c r="G67" s="220"/>
    </row>
    <row r="68" spans="1:7" s="2" customFormat="1" x14ac:dyDescent="0.2">
      <c r="A68" s="401" t="s">
        <v>67</v>
      </c>
      <c r="B68" s="402"/>
      <c r="C68" s="402"/>
      <c r="D68" s="402"/>
      <c r="E68" s="402"/>
      <c r="F68" s="402"/>
      <c r="G68" s="419"/>
    </row>
    <row r="69" spans="1:7" s="2" customFormat="1" x14ac:dyDescent="0.2">
      <c r="A69" s="69" t="s">
        <v>68</v>
      </c>
      <c r="B69" s="49"/>
      <c r="C69" s="70"/>
      <c r="D69" s="49"/>
      <c r="E69" s="49"/>
      <c r="F69" s="49"/>
      <c r="G69" s="220"/>
    </row>
    <row r="70" spans="1:7" s="2" customFormat="1" x14ac:dyDescent="0.2">
      <c r="A70" s="69" t="s">
        <v>69</v>
      </c>
      <c r="B70" s="49"/>
      <c r="C70" s="49"/>
      <c r="D70" s="49"/>
      <c r="E70" s="49"/>
      <c r="F70" s="49"/>
      <c r="G70" s="220"/>
    </row>
    <row r="71" spans="1:7" s="2" customFormat="1" x14ac:dyDescent="0.2">
      <c r="A71" s="420" t="s">
        <v>70</v>
      </c>
      <c r="B71" s="407"/>
      <c r="C71" s="126"/>
      <c r="D71" s="393" t="s">
        <v>71</v>
      </c>
      <c r="E71" s="394"/>
      <c r="F71" s="393" t="s">
        <v>72</v>
      </c>
      <c r="G71" s="395"/>
    </row>
    <row r="72" spans="1:7" s="2" customFormat="1" x14ac:dyDescent="0.2">
      <c r="A72" s="426" t="s">
        <v>73</v>
      </c>
      <c r="B72" s="427" t="e">
        <v>#N/A</v>
      </c>
      <c r="C72" s="128"/>
      <c r="D72" s="411">
        <v>16.4468</v>
      </c>
      <c r="E72" s="412"/>
      <c r="F72" s="411">
        <v>16.498799999999999</v>
      </c>
      <c r="G72" s="450"/>
    </row>
    <row r="73" spans="1:7" s="2" customFormat="1" x14ac:dyDescent="0.2">
      <c r="A73" s="426" t="s">
        <v>74</v>
      </c>
      <c r="B73" s="427" t="e">
        <v>#N/A</v>
      </c>
      <c r="C73" s="128"/>
      <c r="D73" s="411">
        <v>16.440899999999999</v>
      </c>
      <c r="E73" s="412"/>
      <c r="F73" s="411">
        <v>16.4925</v>
      </c>
      <c r="G73" s="450"/>
    </row>
    <row r="74" spans="1:7" s="2" customFormat="1" x14ac:dyDescent="0.2">
      <c r="A74" s="426" t="s">
        <v>75</v>
      </c>
      <c r="B74" s="427" t="e">
        <v>#N/A</v>
      </c>
      <c r="C74" s="128"/>
      <c r="D74" s="411">
        <v>12.763400000000001</v>
      </c>
      <c r="E74" s="412"/>
      <c r="F74" s="411">
        <v>12.803599999999999</v>
      </c>
      <c r="G74" s="450"/>
    </row>
    <row r="75" spans="1:7" s="2" customFormat="1" x14ac:dyDescent="0.2">
      <c r="A75" s="426" t="s">
        <v>76</v>
      </c>
      <c r="B75" s="427" t="e">
        <v>#N/A</v>
      </c>
      <c r="C75" s="128"/>
      <c r="D75" s="411">
        <v>12.424799999999999</v>
      </c>
      <c r="E75" s="412"/>
      <c r="F75" s="411">
        <v>12.463800000000001</v>
      </c>
      <c r="G75" s="450"/>
    </row>
    <row r="76" spans="1:7" s="2" customFormat="1" x14ac:dyDescent="0.2">
      <c r="A76" s="426" t="s">
        <v>77</v>
      </c>
      <c r="B76" s="427" t="e">
        <v>#N/A</v>
      </c>
      <c r="C76" s="128"/>
      <c r="D76" s="411">
        <v>13.4716</v>
      </c>
      <c r="E76" s="412"/>
      <c r="F76" s="411">
        <v>13.5138</v>
      </c>
      <c r="G76" s="450"/>
    </row>
    <row r="77" spans="1:7" s="2" customFormat="1" x14ac:dyDescent="0.2">
      <c r="A77" s="426" t="s">
        <v>78</v>
      </c>
      <c r="B77" s="427" t="e">
        <v>#N/A</v>
      </c>
      <c r="C77" s="128"/>
      <c r="D77" s="411">
        <v>19.005600000000001</v>
      </c>
      <c r="E77" s="412"/>
      <c r="F77" s="411">
        <v>18.896899999999999</v>
      </c>
      <c r="G77" s="450"/>
    </row>
    <row r="78" spans="1:7" s="2" customFormat="1" x14ac:dyDescent="0.2">
      <c r="A78" s="426" t="s">
        <v>79</v>
      </c>
      <c r="B78" s="427" t="e">
        <v>#N/A</v>
      </c>
      <c r="C78" s="128"/>
      <c r="D78" s="411">
        <v>18.934699999999999</v>
      </c>
      <c r="E78" s="412"/>
      <c r="F78" s="411">
        <v>18.826000000000001</v>
      </c>
      <c r="G78" s="450"/>
    </row>
    <row r="79" spans="1:7" s="2" customFormat="1" x14ac:dyDescent="0.2">
      <c r="A79" s="426" t="s">
        <v>80</v>
      </c>
      <c r="B79" s="427" t="e">
        <v>#N/A</v>
      </c>
      <c r="C79" s="128"/>
      <c r="D79" s="411">
        <v>13.9389</v>
      </c>
      <c r="E79" s="412"/>
      <c r="F79" s="411">
        <v>13.857699999999999</v>
      </c>
      <c r="G79" s="450"/>
    </row>
    <row r="80" spans="1:7" s="2" customFormat="1" x14ac:dyDescent="0.2">
      <c r="A80" s="426" t="s">
        <v>81</v>
      </c>
      <c r="B80" s="427" t="e">
        <v>#N/A</v>
      </c>
      <c r="C80" s="128"/>
      <c r="D80" s="411">
        <v>15.204499999999999</v>
      </c>
      <c r="E80" s="412"/>
      <c r="F80" s="411">
        <v>15.1158</v>
      </c>
      <c r="G80" s="450"/>
    </row>
    <row r="81" spans="1:9" s="2" customFormat="1" x14ac:dyDescent="0.2">
      <c r="A81" s="426" t="s">
        <v>82</v>
      </c>
      <c r="B81" s="427" t="e">
        <v>#N/A</v>
      </c>
      <c r="C81" s="128"/>
      <c r="D81" s="411">
        <v>15.216699999999999</v>
      </c>
      <c r="E81" s="412"/>
      <c r="F81" s="411">
        <v>15.128299999999999</v>
      </c>
      <c r="G81" s="450"/>
    </row>
    <row r="82" spans="1:9" s="2" customFormat="1" x14ac:dyDescent="0.2">
      <c r="A82" s="129"/>
      <c r="B82" s="251"/>
      <c r="C82" s="221"/>
      <c r="D82" s="276"/>
      <c r="E82" s="276"/>
      <c r="F82" s="276"/>
      <c r="G82" s="374"/>
    </row>
    <row r="83" spans="1:9" s="2" customFormat="1" x14ac:dyDescent="0.2">
      <c r="A83" s="69" t="s">
        <v>177</v>
      </c>
      <c r="B83" s="49"/>
      <c r="C83" s="49"/>
      <c r="D83" s="49"/>
      <c r="E83" s="49"/>
      <c r="F83" s="49"/>
      <c r="G83" s="179"/>
    </row>
    <row r="84" spans="1:9" s="2" customFormat="1" x14ac:dyDescent="0.2">
      <c r="A84" s="69" t="s">
        <v>84</v>
      </c>
      <c r="B84" s="49"/>
      <c r="C84" s="49"/>
      <c r="D84" s="49"/>
      <c r="E84" s="49"/>
      <c r="F84" s="49"/>
      <c r="G84" s="179"/>
    </row>
    <row r="85" spans="1:9" s="2" customFormat="1" x14ac:dyDescent="0.2">
      <c r="A85" s="69" t="s">
        <v>85</v>
      </c>
      <c r="B85" s="49"/>
      <c r="C85" s="49"/>
      <c r="D85" s="49"/>
      <c r="E85" s="49"/>
      <c r="F85" s="49"/>
      <c r="G85" s="179"/>
    </row>
    <row r="86" spans="1:9" s="2" customFormat="1" x14ac:dyDescent="0.2">
      <c r="A86" s="69" t="s">
        <v>86</v>
      </c>
      <c r="B86" s="49"/>
      <c r="C86" s="49"/>
      <c r="D86" s="49"/>
      <c r="E86" s="49"/>
      <c r="F86" s="49"/>
      <c r="G86" s="179"/>
    </row>
    <row r="87" spans="1:9" s="2" customFormat="1" x14ac:dyDescent="0.2">
      <c r="A87" s="69" t="s">
        <v>87</v>
      </c>
      <c r="B87" s="49"/>
      <c r="C87" s="49"/>
      <c r="D87" s="49"/>
      <c r="E87" s="49"/>
      <c r="F87" s="49"/>
      <c r="G87" s="179"/>
    </row>
    <row r="88" spans="1:9" s="2" customFormat="1" x14ac:dyDescent="0.2">
      <c r="A88" s="69" t="s">
        <v>88</v>
      </c>
      <c r="B88" s="49"/>
      <c r="C88" s="49"/>
      <c r="D88" s="49"/>
      <c r="E88" s="49"/>
      <c r="F88" s="49"/>
      <c r="G88" s="179"/>
    </row>
    <row r="89" spans="1:9" x14ac:dyDescent="0.2">
      <c r="A89" s="69" t="s">
        <v>181</v>
      </c>
      <c r="B89" s="49"/>
      <c r="C89" s="49"/>
      <c r="D89" s="49"/>
      <c r="E89" s="49"/>
      <c r="F89" s="49"/>
      <c r="G89" s="179"/>
      <c r="H89" s="2"/>
      <c r="I89" s="2"/>
    </row>
    <row r="90" spans="1:9" ht="13.5" thickBot="1" x14ac:dyDescent="0.25">
      <c r="A90" s="189"/>
      <c r="B90" s="81"/>
      <c r="C90" s="81"/>
      <c r="D90" s="81"/>
      <c r="E90" s="81"/>
      <c r="F90" s="81"/>
      <c r="G90" s="190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</sheetData>
  <mergeCells count="37">
    <mergeCell ref="A7:G7"/>
    <mergeCell ref="A8:G8"/>
    <mergeCell ref="A10:G10"/>
    <mergeCell ref="A68:G68"/>
    <mergeCell ref="A71:B71"/>
    <mergeCell ref="D71:E71"/>
    <mergeCell ref="F71:G71"/>
    <mergeCell ref="A72:B72"/>
    <mergeCell ref="D72:E72"/>
    <mergeCell ref="F72:G72"/>
    <mergeCell ref="A73:B73"/>
    <mergeCell ref="D73:E73"/>
    <mergeCell ref="F73:G73"/>
    <mergeCell ref="A74:B74"/>
    <mergeCell ref="D74:E74"/>
    <mergeCell ref="F74:G74"/>
    <mergeCell ref="A75:B75"/>
    <mergeCell ref="D75:E75"/>
    <mergeCell ref="F75:G75"/>
    <mergeCell ref="A76:B76"/>
    <mergeCell ref="D76:E76"/>
    <mergeCell ref="F76:G76"/>
    <mergeCell ref="A77:B77"/>
    <mergeCell ref="D77:E77"/>
    <mergeCell ref="F77:G77"/>
    <mergeCell ref="A78:B78"/>
    <mergeCell ref="D78:E78"/>
    <mergeCell ref="F78:G78"/>
    <mergeCell ref="A79:B79"/>
    <mergeCell ref="D79:E79"/>
    <mergeCell ref="F79:G79"/>
    <mergeCell ref="A80:B80"/>
    <mergeCell ref="D80:E80"/>
    <mergeCell ref="F80:G80"/>
    <mergeCell ref="A81:B81"/>
    <mergeCell ref="D81:E81"/>
    <mergeCell ref="F81:G81"/>
  </mergeCells>
  <pageMargins left="3.937007874015748E-2" right="0.70866141732283472" top="3.937007874015748E-2" bottom="3.937007874015748E-2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8"/>
  <sheetViews>
    <sheetView topLeftCell="A73" workbookViewId="0">
      <selection activeCell="A4" sqref="A4:I4"/>
    </sheetView>
  </sheetViews>
  <sheetFormatPr defaultColWidth="8.85546875" defaultRowHeight="12.75" x14ac:dyDescent="0.2"/>
  <cols>
    <col min="1" max="1" width="60.42578125" style="1" customWidth="1"/>
    <col min="2" max="2" width="19.28515625" style="1" customWidth="1"/>
    <col min="3" max="3" width="33.28515625" style="1" customWidth="1"/>
    <col min="4" max="4" width="11.140625" style="1" bestFit="1" customWidth="1"/>
    <col min="5" max="5" width="13.7109375" style="1" bestFit="1" customWidth="1"/>
    <col min="6" max="6" width="14.5703125" style="1" customWidth="1"/>
    <col min="7" max="7" width="15" style="1" bestFit="1" customWidth="1"/>
    <col min="8" max="16384" width="8.85546875" style="1"/>
  </cols>
  <sheetData>
    <row r="1" spans="1:9" ht="15" x14ac:dyDescent="0.2">
      <c r="A1" s="361" t="s">
        <v>381</v>
      </c>
      <c r="C1" s="361" t="s">
        <v>382</v>
      </c>
      <c r="E1"/>
      <c r="F1"/>
      <c r="G1"/>
      <c r="H1"/>
      <c r="I1"/>
    </row>
    <row r="2" spans="1:9" ht="15" x14ac:dyDescent="0.2">
      <c r="A2" s="361" t="s">
        <v>360</v>
      </c>
      <c r="C2" s="361" t="s">
        <v>361</v>
      </c>
      <c r="E2"/>
      <c r="F2"/>
      <c r="G2"/>
      <c r="H2"/>
      <c r="I2"/>
    </row>
    <row r="3" spans="1:9" ht="15" x14ac:dyDescent="0.25">
      <c r="A3" s="364"/>
      <c r="B3" s="365"/>
      <c r="C3" s="365"/>
      <c r="D3" s="365"/>
      <c r="E3"/>
      <c r="F3"/>
      <c r="G3"/>
      <c r="H3"/>
      <c r="I3"/>
    </row>
    <row r="4" spans="1:9" ht="27" customHeight="1" x14ac:dyDescent="0.25">
      <c r="A4" s="381"/>
      <c r="B4" s="381"/>
      <c r="C4" s="381"/>
      <c r="D4" s="381"/>
      <c r="E4" s="381"/>
      <c r="F4" s="381"/>
      <c r="G4" s="381"/>
      <c r="H4" s="381"/>
      <c r="I4" s="381"/>
    </row>
    <row r="5" spans="1:9" ht="97.5" customHeight="1" thickBot="1" x14ac:dyDescent="0.3">
      <c r="A5" s="381"/>
      <c r="B5" s="381"/>
      <c r="C5" s="381"/>
      <c r="D5" s="381"/>
      <c r="E5" s="381"/>
      <c r="F5" s="381"/>
      <c r="G5" s="381"/>
      <c r="H5" s="381"/>
      <c r="I5" s="381"/>
    </row>
    <row r="6" spans="1:9" s="2" customFormat="1" x14ac:dyDescent="0.2">
      <c r="A6" s="386" t="s">
        <v>125</v>
      </c>
      <c r="B6" s="387"/>
      <c r="C6" s="387"/>
      <c r="D6" s="387"/>
      <c r="E6" s="387"/>
      <c r="F6" s="387"/>
      <c r="G6" s="388"/>
      <c r="H6" s="1"/>
      <c r="I6" s="1"/>
    </row>
    <row r="7" spans="1:9" s="2" customFormat="1" x14ac:dyDescent="0.2">
      <c r="A7" s="441" t="s">
        <v>1</v>
      </c>
      <c r="B7" s="442"/>
      <c r="C7" s="442"/>
      <c r="D7" s="442"/>
      <c r="E7" s="442"/>
      <c r="F7" s="443"/>
      <c r="G7" s="444"/>
      <c r="H7" s="1"/>
      <c r="I7" s="1"/>
    </row>
    <row r="8" spans="1:9" s="2" customFormat="1" x14ac:dyDescent="0.2">
      <c r="A8" s="151"/>
      <c r="B8" s="152"/>
      <c r="C8" s="152"/>
      <c r="D8" s="152"/>
      <c r="E8" s="152"/>
      <c r="F8" s="153"/>
      <c r="G8" s="191"/>
      <c r="H8" s="1"/>
      <c r="I8" s="1"/>
    </row>
    <row r="9" spans="1:9" s="2" customFormat="1" x14ac:dyDescent="0.2">
      <c r="A9" s="445" t="s">
        <v>182</v>
      </c>
      <c r="B9" s="442"/>
      <c r="C9" s="442"/>
      <c r="D9" s="442"/>
      <c r="E9" s="442"/>
      <c r="F9" s="443"/>
      <c r="G9" s="444"/>
      <c r="H9" s="1"/>
      <c r="I9" s="1"/>
    </row>
    <row r="10" spans="1:9" s="2" customFormat="1" ht="13.5" thickBot="1" x14ac:dyDescent="0.25">
      <c r="A10" s="155"/>
      <c r="B10" s="156"/>
      <c r="C10" s="156"/>
      <c r="D10" s="156"/>
      <c r="E10" s="156"/>
      <c r="F10" s="157"/>
      <c r="G10" s="192"/>
      <c r="H10" s="1"/>
      <c r="I10" s="1"/>
    </row>
    <row r="11" spans="1:9" s="2" customFormat="1" ht="39" thickBot="1" x14ac:dyDescent="0.25">
      <c r="A11" s="9" t="s">
        <v>3</v>
      </c>
      <c r="B11" s="11" t="s">
        <v>4</v>
      </c>
      <c r="C11" s="11" t="s">
        <v>5</v>
      </c>
      <c r="D11" s="12" t="s">
        <v>6</v>
      </c>
      <c r="E11" s="13" t="s">
        <v>7</v>
      </c>
      <c r="F11" s="193" t="s">
        <v>8</v>
      </c>
      <c r="G11" s="194" t="s">
        <v>9</v>
      </c>
    </row>
    <row r="12" spans="1:9" s="2" customFormat="1" x14ac:dyDescent="0.2">
      <c r="A12" s="16" t="s">
        <v>10</v>
      </c>
      <c r="B12" s="17"/>
      <c r="C12" s="18"/>
      <c r="D12" s="19"/>
      <c r="E12" s="19"/>
      <c r="F12" s="256"/>
      <c r="G12" s="257"/>
    </row>
    <row r="13" spans="1:9" s="2" customFormat="1" x14ac:dyDescent="0.2">
      <c r="A13" s="22" t="s">
        <v>11</v>
      </c>
      <c r="B13" s="23"/>
      <c r="C13" s="24"/>
      <c r="D13" s="25"/>
      <c r="E13" s="25"/>
      <c r="F13" s="258"/>
      <c r="G13" s="259"/>
    </row>
    <row r="14" spans="1:9" s="2" customFormat="1" x14ac:dyDescent="0.2">
      <c r="A14" s="28" t="s">
        <v>261</v>
      </c>
      <c r="B14" s="24" t="s">
        <v>14</v>
      </c>
      <c r="C14" s="24" t="s">
        <v>262</v>
      </c>
      <c r="D14" s="29">
        <v>5022</v>
      </c>
      <c r="E14" s="25">
        <v>117.07</v>
      </c>
      <c r="F14" s="30">
        <f>+E14/$E$91</f>
        <v>0.10347723094328949</v>
      </c>
      <c r="G14" s="31"/>
    </row>
    <row r="15" spans="1:9" s="2" customFormat="1" x14ac:dyDescent="0.2">
      <c r="A15" s="28" t="s">
        <v>258</v>
      </c>
      <c r="B15" s="24" t="s">
        <v>12</v>
      </c>
      <c r="C15" s="24" t="s">
        <v>259</v>
      </c>
      <c r="D15" s="29">
        <v>6540</v>
      </c>
      <c r="E15" s="25">
        <v>105.26</v>
      </c>
      <c r="F15" s="30">
        <f t="shared" ref="F15:F63" si="0">+E15/$E$91</f>
        <v>9.3038466977796649E-2</v>
      </c>
      <c r="G15" s="31"/>
    </row>
    <row r="16" spans="1:9" s="2" customFormat="1" x14ac:dyDescent="0.2">
      <c r="A16" s="28" t="s">
        <v>260</v>
      </c>
      <c r="B16" s="24" t="s">
        <v>13</v>
      </c>
      <c r="C16" s="24" t="s">
        <v>259</v>
      </c>
      <c r="D16" s="29">
        <v>10362</v>
      </c>
      <c r="E16" s="25">
        <v>90.9</v>
      </c>
      <c r="F16" s="30">
        <f t="shared" si="0"/>
        <v>8.0345778532032258E-2</v>
      </c>
      <c r="G16" s="31"/>
    </row>
    <row r="17" spans="1:7" s="2" customFormat="1" x14ac:dyDescent="0.2">
      <c r="A17" s="28" t="s">
        <v>263</v>
      </c>
      <c r="B17" s="24" t="s">
        <v>15</v>
      </c>
      <c r="C17" s="24" t="s">
        <v>264</v>
      </c>
      <c r="D17" s="29">
        <v>5293</v>
      </c>
      <c r="E17" s="25">
        <v>75.58</v>
      </c>
      <c r="F17" s="30">
        <f t="shared" si="0"/>
        <v>6.6804553811342107E-2</v>
      </c>
      <c r="G17" s="31"/>
    </row>
    <row r="18" spans="1:7" s="2" customFormat="1" x14ac:dyDescent="0.2">
      <c r="A18" s="28" t="s">
        <v>224</v>
      </c>
      <c r="B18" s="24" t="s">
        <v>17</v>
      </c>
      <c r="C18" s="24" t="s">
        <v>267</v>
      </c>
      <c r="D18" s="29">
        <v>2688</v>
      </c>
      <c r="E18" s="25">
        <v>70.569999999999993</v>
      </c>
      <c r="F18" s="30">
        <f t="shared" si="0"/>
        <v>6.2376255126573327E-2</v>
      </c>
      <c r="G18" s="31"/>
    </row>
    <row r="19" spans="1:7" s="2" customFormat="1" x14ac:dyDescent="0.2">
      <c r="A19" s="28" t="s">
        <v>268</v>
      </c>
      <c r="B19" s="24" t="s">
        <v>19</v>
      </c>
      <c r="C19" s="24" t="s">
        <v>269</v>
      </c>
      <c r="D19" s="29">
        <v>13064</v>
      </c>
      <c r="E19" s="25">
        <v>50.1</v>
      </c>
      <c r="F19" s="30">
        <f t="shared" si="0"/>
        <v>4.4282986847687743E-2</v>
      </c>
      <c r="G19" s="31"/>
    </row>
    <row r="20" spans="1:7" s="2" customFormat="1" x14ac:dyDescent="0.2">
      <c r="A20" s="28" t="s">
        <v>281</v>
      </c>
      <c r="B20" s="24" t="s">
        <v>30</v>
      </c>
      <c r="C20" s="24" t="s">
        <v>264</v>
      </c>
      <c r="D20" s="29">
        <v>1520</v>
      </c>
      <c r="E20" s="25">
        <v>48.73</v>
      </c>
      <c r="F20" s="30">
        <f t="shared" si="0"/>
        <v>4.3072054872012447E-2</v>
      </c>
      <c r="G20" s="31"/>
    </row>
    <row r="21" spans="1:7" s="2" customFormat="1" x14ac:dyDescent="0.2">
      <c r="A21" s="28" t="s">
        <v>265</v>
      </c>
      <c r="B21" s="24" t="s">
        <v>16</v>
      </c>
      <c r="C21" s="24" t="s">
        <v>266</v>
      </c>
      <c r="D21" s="29">
        <v>1791</v>
      </c>
      <c r="E21" s="25">
        <v>38.76</v>
      </c>
      <c r="F21" s="30">
        <f t="shared" si="0"/>
        <v>3.4259652100127283E-2</v>
      </c>
      <c r="G21" s="31"/>
    </row>
    <row r="22" spans="1:7" s="2" customFormat="1" x14ac:dyDescent="0.2">
      <c r="A22" s="28" t="s">
        <v>228</v>
      </c>
      <c r="B22" s="24" t="s">
        <v>23</v>
      </c>
      <c r="C22" s="24" t="s">
        <v>259</v>
      </c>
      <c r="D22" s="29">
        <v>2178</v>
      </c>
      <c r="E22" s="25">
        <v>37.74</v>
      </c>
      <c r="F22" s="30">
        <f t="shared" si="0"/>
        <v>3.335808230801867E-2</v>
      </c>
      <c r="G22" s="31"/>
    </row>
    <row r="23" spans="1:7" s="2" customFormat="1" x14ac:dyDescent="0.2">
      <c r="A23" s="28" t="s">
        <v>220</v>
      </c>
      <c r="B23" s="24" t="s">
        <v>18</v>
      </c>
      <c r="C23" s="24" t="s">
        <v>259</v>
      </c>
      <c r="D23" s="29">
        <v>4056</v>
      </c>
      <c r="E23" s="25">
        <v>34.82</v>
      </c>
      <c r="F23" s="30">
        <f t="shared" si="0"/>
        <v>3.0777117805119505E-2</v>
      </c>
      <c r="G23" s="31"/>
    </row>
    <row r="24" spans="1:7" s="2" customFormat="1" x14ac:dyDescent="0.2">
      <c r="A24" s="28" t="s">
        <v>271</v>
      </c>
      <c r="B24" s="24" t="s">
        <v>21</v>
      </c>
      <c r="C24" s="24" t="s">
        <v>269</v>
      </c>
      <c r="D24" s="29">
        <v>1324</v>
      </c>
      <c r="E24" s="25">
        <v>33.9</v>
      </c>
      <c r="F24" s="30">
        <f t="shared" si="0"/>
        <v>2.9963937208315656E-2</v>
      </c>
      <c r="G24" s="31"/>
    </row>
    <row r="25" spans="1:7" s="2" customFormat="1" x14ac:dyDescent="0.2">
      <c r="A25" s="28" t="s">
        <v>270</v>
      </c>
      <c r="B25" s="24" t="s">
        <v>20</v>
      </c>
      <c r="C25" s="24" t="s">
        <v>259</v>
      </c>
      <c r="D25" s="29">
        <v>5685</v>
      </c>
      <c r="E25" s="25">
        <v>29.78</v>
      </c>
      <c r="F25" s="30">
        <f t="shared" si="0"/>
        <v>2.6322302361759302E-2</v>
      </c>
      <c r="G25" s="31"/>
    </row>
    <row r="26" spans="1:7" s="2" customFormat="1" x14ac:dyDescent="0.2">
      <c r="A26" s="28" t="s">
        <v>223</v>
      </c>
      <c r="B26" s="24" t="s">
        <v>22</v>
      </c>
      <c r="C26" s="24" t="s">
        <v>272</v>
      </c>
      <c r="D26" s="29">
        <v>3633</v>
      </c>
      <c r="E26" s="25">
        <v>27.21</v>
      </c>
      <c r="F26" s="30">
        <f t="shared" si="0"/>
        <v>2.4050700042426817E-2</v>
      </c>
      <c r="G26" s="31"/>
    </row>
    <row r="27" spans="1:7" s="2" customFormat="1" x14ac:dyDescent="0.2">
      <c r="A27" s="28" t="s">
        <v>278</v>
      </c>
      <c r="B27" s="24" t="s">
        <v>28</v>
      </c>
      <c r="C27" s="24" t="s">
        <v>267</v>
      </c>
      <c r="D27" s="29">
        <v>396</v>
      </c>
      <c r="E27" s="25">
        <v>22.24</v>
      </c>
      <c r="F27" s="30">
        <f t="shared" si="0"/>
        <v>1.9657757035779946E-2</v>
      </c>
      <c r="G27" s="31"/>
    </row>
    <row r="28" spans="1:7" s="2" customFormat="1" x14ac:dyDescent="0.2">
      <c r="A28" s="28" t="s">
        <v>226</v>
      </c>
      <c r="B28" s="24" t="s">
        <v>46</v>
      </c>
      <c r="C28" s="24" t="s">
        <v>280</v>
      </c>
      <c r="D28" s="29">
        <v>668</v>
      </c>
      <c r="E28" s="25">
        <v>18.45</v>
      </c>
      <c r="F28" s="30">
        <f t="shared" si="0"/>
        <v>1.6307806533729319E-2</v>
      </c>
      <c r="G28" s="31"/>
    </row>
    <row r="29" spans="1:7" s="2" customFormat="1" x14ac:dyDescent="0.2">
      <c r="A29" s="28" t="s">
        <v>288</v>
      </c>
      <c r="B29" s="24" t="s">
        <v>34</v>
      </c>
      <c r="C29" s="24" t="s">
        <v>264</v>
      </c>
      <c r="D29" s="29">
        <v>1566</v>
      </c>
      <c r="E29" s="25">
        <v>17</v>
      </c>
      <c r="F29" s="30">
        <f t="shared" si="0"/>
        <v>1.5026163201810211E-2</v>
      </c>
      <c r="G29" s="31"/>
    </row>
    <row r="30" spans="1:7" s="2" customFormat="1" x14ac:dyDescent="0.2">
      <c r="A30" s="28" t="s">
        <v>277</v>
      </c>
      <c r="B30" s="24" t="s">
        <v>27</v>
      </c>
      <c r="C30" s="24" t="s">
        <v>275</v>
      </c>
      <c r="D30" s="29">
        <v>197</v>
      </c>
      <c r="E30" s="25">
        <v>16.34</v>
      </c>
      <c r="F30" s="30">
        <f t="shared" si="0"/>
        <v>1.4442794512798757E-2</v>
      </c>
      <c r="G30" s="31"/>
    </row>
    <row r="31" spans="1:7" s="2" customFormat="1" x14ac:dyDescent="0.2">
      <c r="A31" s="28" t="s">
        <v>289</v>
      </c>
      <c r="B31" s="24" t="s">
        <v>35</v>
      </c>
      <c r="C31" s="24" t="s">
        <v>290</v>
      </c>
      <c r="D31" s="29">
        <v>1598</v>
      </c>
      <c r="E31" s="25">
        <v>15.71</v>
      </c>
      <c r="F31" s="30">
        <f t="shared" si="0"/>
        <v>1.3885942582378732E-2</v>
      </c>
      <c r="G31" s="31"/>
    </row>
    <row r="32" spans="1:7" s="2" customFormat="1" x14ac:dyDescent="0.2">
      <c r="A32" s="28" t="s">
        <v>279</v>
      </c>
      <c r="B32" s="24" t="s">
        <v>29</v>
      </c>
      <c r="C32" s="24" t="s">
        <v>280</v>
      </c>
      <c r="D32" s="29">
        <v>618</v>
      </c>
      <c r="E32" s="25">
        <v>15.54</v>
      </c>
      <c r="F32" s="30">
        <f t="shared" si="0"/>
        <v>1.3735680950360629E-2</v>
      </c>
      <c r="G32" s="31"/>
    </row>
    <row r="33" spans="1:7" s="2" customFormat="1" x14ac:dyDescent="0.2">
      <c r="A33" s="28" t="s">
        <v>336</v>
      </c>
      <c r="B33" s="24" t="s">
        <v>183</v>
      </c>
      <c r="C33" s="24" t="s">
        <v>275</v>
      </c>
      <c r="D33" s="29">
        <v>1326</v>
      </c>
      <c r="E33" s="25">
        <v>15.36</v>
      </c>
      <c r="F33" s="30">
        <f t="shared" si="0"/>
        <v>1.3576580398812051E-2</v>
      </c>
      <c r="G33" s="31"/>
    </row>
    <row r="34" spans="1:7" s="2" customFormat="1" x14ac:dyDescent="0.2">
      <c r="A34" s="28" t="s">
        <v>273</v>
      </c>
      <c r="B34" s="24" t="s">
        <v>24</v>
      </c>
      <c r="C34" s="24" t="s">
        <v>274</v>
      </c>
      <c r="D34" s="29">
        <v>171</v>
      </c>
      <c r="E34" s="25">
        <v>13.03</v>
      </c>
      <c r="F34" s="30">
        <f t="shared" si="0"/>
        <v>1.1517112148211004E-2</v>
      </c>
      <c r="G34" s="31"/>
    </row>
    <row r="35" spans="1:7" s="2" customFormat="1" x14ac:dyDescent="0.2">
      <c r="A35" s="28" t="s">
        <v>286</v>
      </c>
      <c r="B35" s="24" t="s">
        <v>33</v>
      </c>
      <c r="C35" s="24" t="s">
        <v>287</v>
      </c>
      <c r="D35" s="29">
        <v>11904</v>
      </c>
      <c r="E35" s="25">
        <v>12.44</v>
      </c>
      <c r="F35" s="30">
        <f t="shared" si="0"/>
        <v>1.0995615895912884E-2</v>
      </c>
      <c r="G35" s="31"/>
    </row>
    <row r="36" spans="1:7" s="2" customFormat="1" x14ac:dyDescent="0.2">
      <c r="A36" s="28" t="s">
        <v>337</v>
      </c>
      <c r="B36" s="24" t="s">
        <v>184</v>
      </c>
      <c r="C36" s="24" t="s">
        <v>338</v>
      </c>
      <c r="D36" s="29">
        <v>7038</v>
      </c>
      <c r="E36" s="25">
        <v>12.32</v>
      </c>
      <c r="F36" s="30">
        <f t="shared" si="0"/>
        <v>1.0889548861547166E-2</v>
      </c>
      <c r="G36" s="31"/>
    </row>
    <row r="37" spans="1:7" s="2" customFormat="1" x14ac:dyDescent="0.2">
      <c r="A37" s="28" t="s">
        <v>339</v>
      </c>
      <c r="B37" s="24" t="s">
        <v>185</v>
      </c>
      <c r="C37" s="24" t="s">
        <v>338</v>
      </c>
      <c r="D37" s="29">
        <v>5063</v>
      </c>
      <c r="E37" s="25">
        <v>11.43</v>
      </c>
      <c r="F37" s="30">
        <f t="shared" si="0"/>
        <v>1.0102885023334748E-2</v>
      </c>
      <c r="G37" s="31"/>
    </row>
    <row r="38" spans="1:7" s="2" customFormat="1" x14ac:dyDescent="0.2">
      <c r="A38" s="28" t="s">
        <v>227</v>
      </c>
      <c r="B38" s="24" t="s">
        <v>25</v>
      </c>
      <c r="C38" s="24" t="s">
        <v>275</v>
      </c>
      <c r="D38" s="29">
        <v>2667</v>
      </c>
      <c r="E38" s="25">
        <v>11.22</v>
      </c>
      <c r="F38" s="30">
        <f t="shared" si="0"/>
        <v>9.9172677131947398E-3</v>
      </c>
      <c r="G38" s="31"/>
    </row>
    <row r="39" spans="1:7" s="2" customFormat="1" x14ac:dyDescent="0.2">
      <c r="A39" s="28" t="s">
        <v>340</v>
      </c>
      <c r="B39" s="24" t="s">
        <v>186</v>
      </c>
      <c r="C39" s="24" t="s">
        <v>295</v>
      </c>
      <c r="D39" s="29">
        <v>53</v>
      </c>
      <c r="E39" s="25">
        <v>10.44</v>
      </c>
      <c r="F39" s="30">
        <f t="shared" si="0"/>
        <v>9.2278319898175653E-3</v>
      </c>
      <c r="G39" s="31"/>
    </row>
    <row r="40" spans="1:7" s="2" customFormat="1" x14ac:dyDescent="0.2">
      <c r="A40" s="28" t="s">
        <v>341</v>
      </c>
      <c r="B40" s="24" t="s">
        <v>187</v>
      </c>
      <c r="C40" s="24" t="s">
        <v>259</v>
      </c>
      <c r="D40" s="29">
        <v>965</v>
      </c>
      <c r="E40" s="25">
        <v>10.31</v>
      </c>
      <c r="F40" s="30">
        <f t="shared" si="0"/>
        <v>9.1129260359213704E-3</v>
      </c>
      <c r="G40" s="31"/>
    </row>
    <row r="41" spans="1:7" s="2" customFormat="1" x14ac:dyDescent="0.2">
      <c r="A41" s="28" t="s">
        <v>342</v>
      </c>
      <c r="B41" s="24" t="s">
        <v>188</v>
      </c>
      <c r="C41" s="24" t="s">
        <v>264</v>
      </c>
      <c r="D41" s="29">
        <v>924</v>
      </c>
      <c r="E41" s="25">
        <v>10.18</v>
      </c>
      <c r="F41" s="30">
        <f t="shared" si="0"/>
        <v>8.9980200820251738E-3</v>
      </c>
      <c r="G41" s="31"/>
    </row>
    <row r="42" spans="1:7" s="2" customFormat="1" x14ac:dyDescent="0.2">
      <c r="A42" s="28" t="s">
        <v>343</v>
      </c>
      <c r="B42" s="24" t="s">
        <v>189</v>
      </c>
      <c r="C42" s="24" t="s">
        <v>267</v>
      </c>
      <c r="D42" s="29">
        <v>798</v>
      </c>
      <c r="E42" s="25">
        <v>10.11</v>
      </c>
      <c r="F42" s="30">
        <f t="shared" si="0"/>
        <v>8.9361476453118371E-3</v>
      </c>
      <c r="G42" s="31"/>
    </row>
    <row r="43" spans="1:7" s="2" customFormat="1" x14ac:dyDescent="0.2">
      <c r="A43" s="28" t="s">
        <v>344</v>
      </c>
      <c r="B43" s="24" t="s">
        <v>190</v>
      </c>
      <c r="C43" s="24" t="s">
        <v>287</v>
      </c>
      <c r="D43" s="29">
        <v>1396</v>
      </c>
      <c r="E43" s="25">
        <v>9.61</v>
      </c>
      <c r="F43" s="30">
        <f t="shared" si="0"/>
        <v>8.4942016687880074E-3</v>
      </c>
      <c r="G43" s="31"/>
    </row>
    <row r="44" spans="1:7" s="2" customFormat="1" x14ac:dyDescent="0.2">
      <c r="A44" s="28" t="s">
        <v>225</v>
      </c>
      <c r="B44" s="24" t="s">
        <v>142</v>
      </c>
      <c r="C44" s="24" t="s">
        <v>274</v>
      </c>
      <c r="D44" s="29">
        <v>555</v>
      </c>
      <c r="E44" s="25">
        <v>9.06</v>
      </c>
      <c r="F44" s="30">
        <f t="shared" si="0"/>
        <v>8.0080610946117962E-3</v>
      </c>
      <c r="G44" s="31"/>
    </row>
    <row r="45" spans="1:7" s="2" customFormat="1" x14ac:dyDescent="0.2">
      <c r="A45" s="28" t="s">
        <v>282</v>
      </c>
      <c r="B45" s="24" t="s">
        <v>31</v>
      </c>
      <c r="C45" s="24" t="s">
        <v>283</v>
      </c>
      <c r="D45" s="29">
        <v>2164</v>
      </c>
      <c r="E45" s="25">
        <v>8.77</v>
      </c>
      <c r="F45" s="30">
        <f t="shared" si="0"/>
        <v>7.7517324282279738E-3</v>
      </c>
      <c r="G45" s="31"/>
    </row>
    <row r="46" spans="1:7" s="2" customFormat="1" x14ac:dyDescent="0.2">
      <c r="A46" s="28" t="s">
        <v>345</v>
      </c>
      <c r="B46" s="24" t="s">
        <v>191</v>
      </c>
      <c r="C46" s="24" t="s">
        <v>346</v>
      </c>
      <c r="D46" s="29">
        <v>5749</v>
      </c>
      <c r="E46" s="25">
        <v>8.68</v>
      </c>
      <c r="F46" s="30">
        <f t="shared" si="0"/>
        <v>7.6721821524536847E-3</v>
      </c>
      <c r="G46" s="31"/>
    </row>
    <row r="47" spans="1:7" s="2" customFormat="1" x14ac:dyDescent="0.2">
      <c r="A47" s="28" t="s">
        <v>331</v>
      </c>
      <c r="B47" s="24" t="s">
        <v>173</v>
      </c>
      <c r="C47" s="24" t="s">
        <v>290</v>
      </c>
      <c r="D47" s="29">
        <v>180</v>
      </c>
      <c r="E47" s="25">
        <v>8.32</v>
      </c>
      <c r="F47" s="30">
        <f t="shared" si="0"/>
        <v>7.3539810493565274E-3</v>
      </c>
      <c r="G47" s="31"/>
    </row>
    <row r="48" spans="1:7" s="2" customFormat="1" x14ac:dyDescent="0.2">
      <c r="A48" s="28" t="s">
        <v>347</v>
      </c>
      <c r="B48" s="24" t="s">
        <v>192</v>
      </c>
      <c r="C48" s="24" t="s">
        <v>264</v>
      </c>
      <c r="D48" s="29">
        <v>2195</v>
      </c>
      <c r="E48" s="25">
        <v>8.02</v>
      </c>
      <c r="F48" s="30">
        <f t="shared" si="0"/>
        <v>7.0888134634422293E-3</v>
      </c>
      <c r="G48" s="31"/>
    </row>
    <row r="49" spans="1:7" s="2" customFormat="1" x14ac:dyDescent="0.2">
      <c r="A49" s="28" t="s">
        <v>294</v>
      </c>
      <c r="B49" s="24" t="s">
        <v>38</v>
      </c>
      <c r="C49" s="24" t="s">
        <v>295</v>
      </c>
      <c r="D49" s="29">
        <v>175</v>
      </c>
      <c r="E49" s="25">
        <v>7.56</v>
      </c>
      <c r="F49" s="30">
        <f t="shared" si="0"/>
        <v>6.6822231650403054E-3</v>
      </c>
      <c r="G49" s="31"/>
    </row>
    <row r="50" spans="1:7" s="2" customFormat="1" x14ac:dyDescent="0.2">
      <c r="A50" s="28" t="s">
        <v>306</v>
      </c>
      <c r="B50" s="24" t="s">
        <v>45</v>
      </c>
      <c r="C50" s="24" t="s">
        <v>300</v>
      </c>
      <c r="D50" s="29">
        <v>1465</v>
      </c>
      <c r="E50" s="25">
        <v>7.31</v>
      </c>
      <c r="F50" s="30">
        <f t="shared" si="0"/>
        <v>6.4612501767783905E-3</v>
      </c>
      <c r="G50" s="31"/>
    </row>
    <row r="51" spans="1:7" s="2" customFormat="1" x14ac:dyDescent="0.2">
      <c r="A51" s="28" t="s">
        <v>328</v>
      </c>
      <c r="B51" s="24" t="s">
        <v>171</v>
      </c>
      <c r="C51" s="24" t="s">
        <v>300</v>
      </c>
      <c r="D51" s="29">
        <v>664</v>
      </c>
      <c r="E51" s="25">
        <v>7.31</v>
      </c>
      <c r="F51" s="30">
        <f t="shared" si="0"/>
        <v>6.4612501767783905E-3</v>
      </c>
      <c r="G51" s="31"/>
    </row>
    <row r="52" spans="1:7" s="2" customFormat="1" x14ac:dyDescent="0.2">
      <c r="A52" s="28" t="s">
        <v>348</v>
      </c>
      <c r="B52" s="24" t="s">
        <v>193</v>
      </c>
      <c r="C52" s="24" t="s">
        <v>349</v>
      </c>
      <c r="D52" s="29">
        <v>406</v>
      </c>
      <c r="E52" s="25">
        <v>7.11</v>
      </c>
      <c r="F52" s="30">
        <f t="shared" si="0"/>
        <v>6.2844717861688599E-3</v>
      </c>
      <c r="G52" s="31"/>
    </row>
    <row r="53" spans="1:7" s="2" customFormat="1" x14ac:dyDescent="0.2">
      <c r="A53" s="28" t="s">
        <v>308</v>
      </c>
      <c r="B53" s="24" t="s">
        <v>48</v>
      </c>
      <c r="C53" s="24" t="s">
        <v>309</v>
      </c>
      <c r="D53" s="29">
        <v>1120</v>
      </c>
      <c r="E53" s="25">
        <v>7.08</v>
      </c>
      <c r="F53" s="30">
        <f t="shared" si="0"/>
        <v>6.2579550275774299E-3</v>
      </c>
      <c r="G53" s="31"/>
    </row>
    <row r="54" spans="1:7" s="2" customFormat="1" x14ac:dyDescent="0.2">
      <c r="A54" s="28" t="s">
        <v>350</v>
      </c>
      <c r="B54" s="24" t="s">
        <v>194</v>
      </c>
      <c r="C54" s="24" t="s">
        <v>290</v>
      </c>
      <c r="D54" s="29">
        <v>777</v>
      </c>
      <c r="E54" s="25">
        <v>7</v>
      </c>
      <c r="F54" s="30">
        <f t="shared" si="0"/>
        <v>6.1872436713336166E-3</v>
      </c>
      <c r="G54" s="31"/>
    </row>
    <row r="55" spans="1:7" s="2" customFormat="1" x14ac:dyDescent="0.2">
      <c r="A55" s="28" t="s">
        <v>351</v>
      </c>
      <c r="B55" s="24" t="s">
        <v>195</v>
      </c>
      <c r="C55" s="24" t="s">
        <v>352</v>
      </c>
      <c r="D55" s="29">
        <v>3090</v>
      </c>
      <c r="E55" s="25">
        <v>6.6</v>
      </c>
      <c r="F55" s="30">
        <f t="shared" si="0"/>
        <v>5.8336868901145526E-3</v>
      </c>
      <c r="G55" s="31"/>
    </row>
    <row r="56" spans="1:7" s="2" customFormat="1" x14ac:dyDescent="0.2">
      <c r="A56" s="28" t="s">
        <v>353</v>
      </c>
      <c r="B56" s="24" t="s">
        <v>196</v>
      </c>
      <c r="C56" s="24" t="s">
        <v>275</v>
      </c>
      <c r="D56" s="29">
        <v>168</v>
      </c>
      <c r="E56" s="25">
        <v>6.53</v>
      </c>
      <c r="F56" s="30">
        <f t="shared" si="0"/>
        <v>5.7718144534012169E-3</v>
      </c>
      <c r="G56" s="31"/>
    </row>
    <row r="57" spans="1:7" s="2" customFormat="1" x14ac:dyDescent="0.2">
      <c r="A57" s="28" t="s">
        <v>291</v>
      </c>
      <c r="B57" s="24" t="s">
        <v>36</v>
      </c>
      <c r="C57" s="24" t="s">
        <v>292</v>
      </c>
      <c r="D57" s="29">
        <v>150</v>
      </c>
      <c r="E57" s="25">
        <v>6.47</v>
      </c>
      <c r="F57" s="30">
        <f t="shared" si="0"/>
        <v>5.7187809362183569E-3</v>
      </c>
      <c r="G57" s="31"/>
    </row>
    <row r="58" spans="1:7" s="2" customFormat="1" x14ac:dyDescent="0.2">
      <c r="A58" s="28" t="s">
        <v>332</v>
      </c>
      <c r="B58" s="24" t="s">
        <v>179</v>
      </c>
      <c r="C58" s="24" t="s">
        <v>333</v>
      </c>
      <c r="D58" s="29">
        <v>881</v>
      </c>
      <c r="E58" s="25">
        <v>6.24</v>
      </c>
      <c r="F58" s="30">
        <f t="shared" si="0"/>
        <v>5.5154857870173954E-3</v>
      </c>
      <c r="G58" s="31"/>
    </row>
    <row r="59" spans="1:7" s="2" customFormat="1" x14ac:dyDescent="0.2">
      <c r="A59" s="28" t="s">
        <v>354</v>
      </c>
      <c r="B59" s="24" t="s">
        <v>197</v>
      </c>
      <c r="C59" s="24" t="s">
        <v>275</v>
      </c>
      <c r="D59" s="29">
        <v>211</v>
      </c>
      <c r="E59" s="25">
        <v>6.22</v>
      </c>
      <c r="F59" s="30">
        <f t="shared" si="0"/>
        <v>5.497807947956442E-3</v>
      </c>
      <c r="G59" s="31"/>
    </row>
    <row r="60" spans="1:7" s="2" customFormat="1" x14ac:dyDescent="0.2">
      <c r="A60" s="28" t="s">
        <v>355</v>
      </c>
      <c r="B60" s="24" t="s">
        <v>198</v>
      </c>
      <c r="C60" s="24" t="s">
        <v>356</v>
      </c>
      <c r="D60" s="29">
        <v>801</v>
      </c>
      <c r="E60" s="25">
        <v>5.75</v>
      </c>
      <c r="F60" s="30">
        <f t="shared" si="0"/>
        <v>5.0823787300240423E-3</v>
      </c>
      <c r="G60" s="31"/>
    </row>
    <row r="61" spans="1:7" s="2" customFormat="1" x14ac:dyDescent="0.2">
      <c r="A61" s="28" t="s">
        <v>307</v>
      </c>
      <c r="B61" s="24" t="s">
        <v>47</v>
      </c>
      <c r="C61" s="24" t="s">
        <v>290</v>
      </c>
      <c r="D61" s="29">
        <v>188</v>
      </c>
      <c r="E61" s="25">
        <v>5.31</v>
      </c>
      <c r="F61" s="30">
        <f t="shared" si="0"/>
        <v>4.6934662706830717E-3</v>
      </c>
      <c r="G61" s="31"/>
    </row>
    <row r="62" spans="1:7" s="2" customFormat="1" x14ac:dyDescent="0.2">
      <c r="A62" s="28" t="s">
        <v>357</v>
      </c>
      <c r="B62" s="24" t="s">
        <v>199</v>
      </c>
      <c r="C62" s="24" t="s">
        <v>262</v>
      </c>
      <c r="D62" s="29">
        <v>1399</v>
      </c>
      <c r="E62" s="25">
        <v>4.82</v>
      </c>
      <c r="F62" s="30">
        <f t="shared" si="0"/>
        <v>4.2603592136897196E-3</v>
      </c>
      <c r="G62" s="31"/>
    </row>
    <row r="63" spans="1:7" s="2" customFormat="1" x14ac:dyDescent="0.2">
      <c r="A63" s="28" t="s">
        <v>276</v>
      </c>
      <c r="B63" s="24" t="s">
        <v>26</v>
      </c>
      <c r="C63" s="24" t="s">
        <v>275</v>
      </c>
      <c r="D63" s="29">
        <v>194</v>
      </c>
      <c r="E63" s="25">
        <v>4.55</v>
      </c>
      <c r="F63" s="30">
        <f t="shared" si="0"/>
        <v>4.0217083863668505E-3</v>
      </c>
      <c r="G63" s="31"/>
    </row>
    <row r="64" spans="1:7" s="2" customFormat="1" x14ac:dyDescent="0.2">
      <c r="A64" s="22" t="s">
        <v>49</v>
      </c>
      <c r="B64" s="23"/>
      <c r="C64" s="24"/>
      <c r="D64" s="29"/>
      <c r="E64" s="260">
        <f>SUM(E14:E63)</f>
        <v>1130.8599999999994</v>
      </c>
      <c r="F64" s="35">
        <f>SUM(F14:F63)</f>
        <v>0.99955805402347631</v>
      </c>
      <c r="G64" s="36"/>
    </row>
    <row r="65" spans="1:9" s="2" customFormat="1" x14ac:dyDescent="0.2">
      <c r="A65" s="22" t="s">
        <v>50</v>
      </c>
      <c r="B65" s="23"/>
      <c r="C65" s="24"/>
      <c r="D65" s="29"/>
      <c r="E65" s="260" t="s">
        <v>51</v>
      </c>
      <c r="F65" s="35" t="s">
        <v>51</v>
      </c>
      <c r="G65" s="36"/>
    </row>
    <row r="66" spans="1:9" s="2" customFormat="1" x14ac:dyDescent="0.2">
      <c r="A66" s="22" t="s">
        <v>49</v>
      </c>
      <c r="B66" s="23"/>
      <c r="C66" s="24"/>
      <c r="D66" s="29"/>
      <c r="E66" s="260" t="s">
        <v>51</v>
      </c>
      <c r="F66" s="35" t="s">
        <v>51</v>
      </c>
      <c r="G66" s="36"/>
    </row>
    <row r="67" spans="1:9" s="2" customFormat="1" x14ac:dyDescent="0.2">
      <c r="A67" s="45" t="s">
        <v>52</v>
      </c>
      <c r="B67" s="41"/>
      <c r="C67" s="41"/>
      <c r="D67" s="29"/>
      <c r="E67" s="260">
        <f>+E64</f>
        <v>1130.8599999999994</v>
      </c>
      <c r="F67" s="35">
        <f>F64</f>
        <v>0.99955805402347631</v>
      </c>
      <c r="G67" s="36"/>
    </row>
    <row r="68" spans="1:9" s="2" customFormat="1" x14ac:dyDescent="0.2">
      <c r="A68" s="45"/>
      <c r="B68" s="41"/>
      <c r="C68" s="41"/>
      <c r="D68" s="29"/>
      <c r="E68" s="260"/>
      <c r="F68" s="261"/>
      <c r="G68" s="262"/>
    </row>
    <row r="69" spans="1:9" s="2" customFormat="1" x14ac:dyDescent="0.2">
      <c r="A69" s="22" t="s">
        <v>53</v>
      </c>
      <c r="B69" s="41"/>
      <c r="C69" s="41"/>
      <c r="D69" s="29"/>
      <c r="E69" s="260"/>
      <c r="F69" s="261"/>
      <c r="G69" s="262"/>
    </row>
    <row r="70" spans="1:9" s="2" customFormat="1" x14ac:dyDescent="0.2">
      <c r="A70" s="22" t="s">
        <v>54</v>
      </c>
      <c r="B70" s="41"/>
      <c r="C70" s="41"/>
      <c r="D70" s="29"/>
      <c r="E70" s="277"/>
      <c r="F70" s="30"/>
      <c r="G70" s="31"/>
    </row>
    <row r="71" spans="1:9" s="2" customFormat="1" x14ac:dyDescent="0.2">
      <c r="A71" s="45" t="s">
        <v>200</v>
      </c>
      <c r="B71" s="41"/>
      <c r="C71" s="41"/>
      <c r="D71" s="29"/>
      <c r="E71" s="260"/>
      <c r="F71" s="35"/>
      <c r="G71" s="36"/>
    </row>
    <row r="72" spans="1:9" s="2" customFormat="1" x14ac:dyDescent="0.2">
      <c r="A72" s="28" t="s">
        <v>310</v>
      </c>
      <c r="B72" s="46" t="s">
        <v>56</v>
      </c>
      <c r="C72" s="24" t="s">
        <v>311</v>
      </c>
      <c r="D72" s="29">
        <v>288</v>
      </c>
      <c r="E72" s="25">
        <v>0.08</v>
      </c>
      <c r="F72" s="30">
        <f t="shared" ref="F72" si="1">+E72/$E$91</f>
        <v>7.0711356243812764E-5</v>
      </c>
      <c r="G72" s="31" t="s">
        <v>57</v>
      </c>
    </row>
    <row r="73" spans="1:9" s="2" customFormat="1" x14ac:dyDescent="0.2">
      <c r="A73" s="45" t="s">
        <v>49</v>
      </c>
      <c r="B73" s="41"/>
      <c r="C73" s="24"/>
      <c r="D73" s="29"/>
      <c r="E73" s="34">
        <f>SUM(E72:E72)</f>
        <v>0.08</v>
      </c>
      <c r="F73" s="35">
        <f>SUM(F72:F72)</f>
        <v>7.0711356243812764E-5</v>
      </c>
      <c r="G73" s="31"/>
    </row>
    <row r="74" spans="1:9" s="2" customFormat="1" x14ac:dyDescent="0.2">
      <c r="A74" s="22" t="s">
        <v>58</v>
      </c>
      <c r="B74" s="41"/>
      <c r="C74" s="24"/>
      <c r="D74" s="29"/>
      <c r="E74" s="278" t="s">
        <v>51</v>
      </c>
      <c r="F74" s="278" t="s">
        <v>51</v>
      </c>
      <c r="G74" s="31"/>
    </row>
    <row r="75" spans="1:9" s="2" customFormat="1" x14ac:dyDescent="0.2">
      <c r="A75" s="22" t="s">
        <v>49</v>
      </c>
      <c r="B75" s="41"/>
      <c r="C75" s="24"/>
      <c r="D75" s="29"/>
      <c r="E75" s="278" t="s">
        <v>51</v>
      </c>
      <c r="F75" s="278" t="s">
        <v>51</v>
      </c>
      <c r="G75" s="31"/>
    </row>
    <row r="76" spans="1:9" s="2" customFormat="1" x14ac:dyDescent="0.2">
      <c r="A76" s="22" t="s">
        <v>59</v>
      </c>
      <c r="B76" s="41"/>
      <c r="C76" s="24"/>
      <c r="D76" s="29"/>
      <c r="E76" s="278" t="s">
        <v>51</v>
      </c>
      <c r="F76" s="278" t="s">
        <v>51</v>
      </c>
      <c r="G76" s="31"/>
    </row>
    <row r="77" spans="1:9" s="49" customFormat="1" x14ac:dyDescent="0.2">
      <c r="A77" s="22" t="s">
        <v>49</v>
      </c>
      <c r="B77" s="41"/>
      <c r="C77" s="24"/>
      <c r="D77" s="29"/>
      <c r="E77" s="278" t="s">
        <v>51</v>
      </c>
      <c r="F77" s="278" t="s">
        <v>51</v>
      </c>
      <c r="G77" s="31"/>
      <c r="H77" s="2"/>
      <c r="I77" s="2"/>
    </row>
    <row r="78" spans="1:9" s="49" customFormat="1" x14ac:dyDescent="0.2">
      <c r="A78" s="22" t="s">
        <v>130</v>
      </c>
      <c r="B78" s="41"/>
      <c r="C78" s="41"/>
      <c r="D78" s="29"/>
      <c r="E78" s="278" t="s">
        <v>51</v>
      </c>
      <c r="F78" s="278" t="s">
        <v>51</v>
      </c>
      <c r="G78" s="36"/>
      <c r="H78" s="2"/>
      <c r="I78" s="2"/>
    </row>
    <row r="79" spans="1:9" s="49" customFormat="1" x14ac:dyDescent="0.2">
      <c r="A79" s="45" t="s">
        <v>49</v>
      </c>
      <c r="B79" s="41"/>
      <c r="C79" s="41"/>
      <c r="D79" s="42"/>
      <c r="E79" s="278" t="s">
        <v>51</v>
      </c>
      <c r="F79" s="278" t="s">
        <v>51</v>
      </c>
      <c r="G79" s="36"/>
      <c r="H79" s="2"/>
      <c r="I79" s="2"/>
    </row>
    <row r="80" spans="1:9" s="2" customFormat="1" x14ac:dyDescent="0.2">
      <c r="A80" s="45" t="s">
        <v>52</v>
      </c>
      <c r="B80" s="41"/>
      <c r="C80" s="41"/>
      <c r="D80" s="42"/>
      <c r="E80" s="34">
        <f>E73</f>
        <v>0.08</v>
      </c>
      <c r="F80" s="35">
        <f>F73</f>
        <v>7.0711356243812764E-5</v>
      </c>
      <c r="G80" s="36"/>
    </row>
    <row r="81" spans="1:9" s="2" customFormat="1" x14ac:dyDescent="0.2">
      <c r="A81" s="45"/>
      <c r="B81" s="41"/>
      <c r="C81" s="41"/>
      <c r="D81" s="42"/>
      <c r="E81" s="263"/>
      <c r="F81" s="35"/>
      <c r="G81" s="36"/>
    </row>
    <row r="82" spans="1:9" s="2" customFormat="1" x14ac:dyDescent="0.2">
      <c r="A82" s="22" t="s">
        <v>60</v>
      </c>
      <c r="B82" s="23"/>
      <c r="C82" s="23"/>
      <c r="D82" s="48"/>
      <c r="E82" s="34"/>
      <c r="F82" s="35"/>
      <c r="G82" s="36"/>
      <c r="H82" s="49"/>
      <c r="I82" s="49"/>
    </row>
    <row r="83" spans="1:9" s="2" customFormat="1" x14ac:dyDescent="0.2">
      <c r="A83" s="22" t="s">
        <v>52</v>
      </c>
      <c r="B83" s="23"/>
      <c r="C83" s="23"/>
      <c r="D83" s="48"/>
      <c r="E83" s="34" t="s">
        <v>51</v>
      </c>
      <c r="F83" s="35" t="s">
        <v>51</v>
      </c>
      <c r="G83" s="36"/>
      <c r="H83" s="49"/>
      <c r="I83" s="49"/>
    </row>
    <row r="84" spans="1:9" s="2" customFormat="1" x14ac:dyDescent="0.2">
      <c r="A84" s="22"/>
      <c r="B84" s="23"/>
      <c r="C84" s="23"/>
      <c r="D84" s="48"/>
      <c r="E84" s="34"/>
      <c r="F84" s="35"/>
      <c r="G84" s="36"/>
      <c r="H84" s="49"/>
      <c r="I84" s="49"/>
    </row>
    <row r="85" spans="1:9" s="49" customFormat="1" x14ac:dyDescent="0.2">
      <c r="A85" s="45" t="s">
        <v>61</v>
      </c>
      <c r="B85" s="41"/>
      <c r="C85" s="41"/>
      <c r="D85" s="42"/>
      <c r="E85" s="34" t="s">
        <v>51</v>
      </c>
      <c r="F85" s="35" t="s">
        <v>51</v>
      </c>
      <c r="G85" s="36"/>
      <c r="H85" s="2"/>
      <c r="I85" s="2"/>
    </row>
    <row r="86" spans="1:9" s="2" customFormat="1" x14ac:dyDescent="0.2">
      <c r="A86" s="279" t="s">
        <v>52</v>
      </c>
      <c r="B86" s="280"/>
      <c r="C86" s="280"/>
      <c r="D86" s="114"/>
      <c r="E86" s="34" t="s">
        <v>51</v>
      </c>
      <c r="F86" s="35" t="s">
        <v>51</v>
      </c>
      <c r="G86" s="146"/>
    </row>
    <row r="87" spans="1:9" s="2" customFormat="1" x14ac:dyDescent="0.2">
      <c r="A87" s="45"/>
      <c r="B87" s="52"/>
      <c r="C87" s="33"/>
      <c r="D87" s="51"/>
      <c r="E87" s="51"/>
      <c r="F87" s="35"/>
      <c r="G87" s="36"/>
    </row>
    <row r="88" spans="1:9" s="2" customFormat="1" x14ac:dyDescent="0.2">
      <c r="A88" s="45" t="s">
        <v>62</v>
      </c>
      <c r="B88" s="52"/>
      <c r="C88" s="33"/>
      <c r="D88" s="51"/>
      <c r="E88" s="51"/>
      <c r="F88" s="35"/>
      <c r="G88" s="36"/>
    </row>
    <row r="89" spans="1:9" s="2" customFormat="1" x14ac:dyDescent="0.2">
      <c r="A89" s="144" t="s">
        <v>63</v>
      </c>
      <c r="B89" s="54"/>
      <c r="C89" s="114"/>
      <c r="D89" s="114"/>
      <c r="E89" s="281">
        <f>ROUND(+E91-E67-E80,2)</f>
        <v>0.42</v>
      </c>
      <c r="F89" s="30">
        <f t="shared" ref="F89" si="2">+E89/$E$91</f>
        <v>3.7123462028001698E-4</v>
      </c>
      <c r="G89" s="146"/>
    </row>
    <row r="90" spans="1:9" s="2" customFormat="1" ht="13.5" thickBot="1" x14ac:dyDescent="0.25">
      <c r="A90" s="58" t="s">
        <v>52</v>
      </c>
      <c r="B90" s="59"/>
      <c r="C90" s="60"/>
      <c r="D90" s="61"/>
      <c r="E90" s="118">
        <f>E89</f>
        <v>0.42</v>
      </c>
      <c r="F90" s="203">
        <f>F89</f>
        <v>3.7123462028001698E-4</v>
      </c>
      <c r="G90" s="368"/>
      <c r="H90" s="49"/>
      <c r="I90" s="49"/>
    </row>
    <row r="91" spans="1:9" s="2" customFormat="1" ht="13.5" thickBot="1" x14ac:dyDescent="0.25">
      <c r="A91" s="264" t="s">
        <v>64</v>
      </c>
      <c r="B91" s="265"/>
      <c r="C91" s="120"/>
      <c r="D91" s="120"/>
      <c r="E91" s="123">
        <v>1131.3599999999999</v>
      </c>
      <c r="F91" s="124">
        <f>+F67+F80+F90</f>
        <v>1.0000000000000002</v>
      </c>
      <c r="G91" s="125"/>
    </row>
    <row r="92" spans="1:9" s="2" customFormat="1" x14ac:dyDescent="0.2">
      <c r="A92" s="73"/>
      <c r="B92" s="70"/>
      <c r="C92" s="71"/>
      <c r="D92" s="49"/>
      <c r="E92" s="49"/>
      <c r="F92" s="49"/>
      <c r="G92" s="266"/>
    </row>
    <row r="93" spans="1:9" s="2" customFormat="1" x14ac:dyDescent="0.2">
      <c r="A93" s="73" t="s">
        <v>65</v>
      </c>
      <c r="B93" s="70"/>
      <c r="C93" s="71"/>
      <c r="D93" s="49"/>
      <c r="E93" s="49"/>
      <c r="F93" s="49"/>
      <c r="G93" s="266"/>
    </row>
    <row r="94" spans="1:9" s="2" customFormat="1" x14ac:dyDescent="0.2">
      <c r="A94" s="73"/>
      <c r="B94" s="70"/>
      <c r="C94" s="71"/>
      <c r="D94" s="49"/>
      <c r="E94" s="282"/>
      <c r="F94" s="49"/>
      <c r="G94" s="266"/>
    </row>
    <row r="95" spans="1:9" s="2" customFormat="1" x14ac:dyDescent="0.2">
      <c r="A95" s="73" t="s">
        <v>66</v>
      </c>
      <c r="B95" s="70"/>
      <c r="C95" s="49"/>
      <c r="D95" s="49"/>
      <c r="E95" s="282"/>
      <c r="F95" s="49"/>
      <c r="G95" s="266"/>
    </row>
    <row r="96" spans="1:9" s="2" customFormat="1" x14ac:dyDescent="0.2">
      <c r="A96" s="401" t="s">
        <v>67</v>
      </c>
      <c r="B96" s="402"/>
      <c r="C96" s="402"/>
      <c r="D96" s="402"/>
      <c r="E96" s="402"/>
      <c r="F96" s="402"/>
      <c r="G96" s="419"/>
    </row>
    <row r="97" spans="1:9" s="2" customFormat="1" x14ac:dyDescent="0.2">
      <c r="A97" s="69" t="s">
        <v>68</v>
      </c>
      <c r="B97" s="49"/>
      <c r="C97" s="70"/>
      <c r="D97" s="49"/>
      <c r="E97" s="49"/>
      <c r="F97" s="49"/>
      <c r="G97" s="220"/>
    </row>
    <row r="98" spans="1:9" s="2" customFormat="1" x14ac:dyDescent="0.2">
      <c r="A98" s="69" t="s">
        <v>69</v>
      </c>
      <c r="B98" s="49"/>
      <c r="C98" s="49"/>
      <c r="D98" s="49"/>
      <c r="E98" s="49"/>
      <c r="F98" s="49"/>
      <c r="G98" s="220"/>
    </row>
    <row r="99" spans="1:9" s="2" customFormat="1" x14ac:dyDescent="0.2">
      <c r="A99" s="420" t="s">
        <v>70</v>
      </c>
      <c r="B99" s="421"/>
      <c r="C99" s="126"/>
      <c r="D99" s="393" t="s">
        <v>71</v>
      </c>
      <c r="E99" s="394"/>
      <c r="F99" s="393" t="s">
        <v>72</v>
      </c>
      <c r="G99" s="395"/>
    </row>
    <row r="100" spans="1:9" s="2" customFormat="1" x14ac:dyDescent="0.2">
      <c r="A100" s="426" t="s">
        <v>78</v>
      </c>
      <c r="B100" s="407"/>
      <c r="C100" s="128"/>
      <c r="D100" s="411">
        <v>181.86349999999999</v>
      </c>
      <c r="E100" s="412"/>
      <c r="F100" s="411">
        <v>179.0453</v>
      </c>
      <c r="G100" s="450"/>
    </row>
    <row r="101" spans="1:9" s="2" customFormat="1" x14ac:dyDescent="0.2">
      <c r="A101" s="129"/>
      <c r="B101" s="370"/>
      <c r="C101" s="221"/>
      <c r="D101" s="276"/>
      <c r="E101" s="276"/>
      <c r="F101" s="276"/>
      <c r="G101" s="374"/>
    </row>
    <row r="102" spans="1:9" s="2" customFormat="1" x14ac:dyDescent="0.2">
      <c r="A102" s="69" t="s">
        <v>177</v>
      </c>
      <c r="B102" s="49"/>
      <c r="C102" s="49"/>
      <c r="D102" s="49"/>
      <c r="E102" s="49"/>
      <c r="F102" s="49"/>
      <c r="G102" s="179"/>
    </row>
    <row r="103" spans="1:9" s="2" customFormat="1" x14ac:dyDescent="0.2">
      <c r="A103" s="69" t="s">
        <v>84</v>
      </c>
      <c r="B103" s="49"/>
      <c r="C103" s="49"/>
      <c r="D103" s="49"/>
      <c r="E103" s="49"/>
      <c r="F103" s="49"/>
      <c r="G103" s="179"/>
    </row>
    <row r="104" spans="1:9" x14ac:dyDescent="0.2">
      <c r="A104" s="69" t="s">
        <v>121</v>
      </c>
      <c r="B104" s="49"/>
      <c r="C104" s="49"/>
      <c r="D104" s="49"/>
      <c r="E104" s="49"/>
      <c r="F104" s="49"/>
      <c r="G104" s="179"/>
      <c r="H104" s="2"/>
      <c r="I104" s="2"/>
    </row>
    <row r="105" spans="1:9" x14ac:dyDescent="0.2">
      <c r="A105" s="69" t="s">
        <v>122</v>
      </c>
      <c r="B105" s="49"/>
      <c r="C105" s="49"/>
      <c r="D105" s="49"/>
      <c r="E105" s="49"/>
      <c r="F105" s="49"/>
      <c r="G105" s="179"/>
      <c r="H105" s="2"/>
      <c r="I105" s="2"/>
    </row>
    <row r="106" spans="1:9" x14ac:dyDescent="0.2">
      <c r="A106" s="69" t="s">
        <v>123</v>
      </c>
      <c r="B106" s="49"/>
      <c r="C106" s="49"/>
      <c r="D106" s="49"/>
      <c r="E106" s="49"/>
      <c r="F106" s="49"/>
      <c r="G106" s="179"/>
      <c r="H106" s="2"/>
      <c r="I106" s="2"/>
    </row>
    <row r="107" spans="1:9" x14ac:dyDescent="0.2">
      <c r="A107" s="69" t="s">
        <v>201</v>
      </c>
      <c r="B107" s="49"/>
      <c r="C107" s="49"/>
      <c r="D107" s="49"/>
      <c r="E107" s="49"/>
      <c r="F107" s="49"/>
      <c r="G107" s="179"/>
      <c r="H107" s="2"/>
      <c r="I107" s="2"/>
    </row>
    <row r="108" spans="1:9" ht="13.5" thickBot="1" x14ac:dyDescent="0.25">
      <c r="A108" s="189"/>
      <c r="B108" s="81"/>
      <c r="C108" s="81"/>
      <c r="D108" s="81"/>
      <c r="E108" s="81"/>
      <c r="F108" s="81"/>
      <c r="G108" s="190"/>
      <c r="H108" s="2"/>
      <c r="I108" s="2"/>
    </row>
  </sheetData>
  <mergeCells count="12">
    <mergeCell ref="A4:I4"/>
    <mergeCell ref="A5:I5"/>
    <mergeCell ref="A100:B100"/>
    <mergeCell ref="D100:E100"/>
    <mergeCell ref="F100:G100"/>
    <mergeCell ref="A6:G6"/>
    <mergeCell ref="A7:G7"/>
    <mergeCell ref="A9:G9"/>
    <mergeCell ref="A96:G96"/>
    <mergeCell ref="A99:B99"/>
    <mergeCell ref="D99:E99"/>
    <mergeCell ref="F99:G99"/>
  </mergeCells>
  <pageMargins left="1.968503937007874E-2" right="0.70866141732283472" top="1.968503937007874E-2" bottom="1.968503937007874E-2" header="0.31496062992125984" footer="0.31496062992125984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BC</vt:lpstr>
      <vt:lpstr>LF</vt:lpstr>
      <vt:lpstr>EH</vt:lpstr>
      <vt:lpstr>AF</vt:lpstr>
      <vt:lpstr>DB</vt:lpstr>
      <vt:lpstr>ST</vt:lpstr>
      <vt:lpstr>TS</vt:lpstr>
      <vt:lpstr>VD</vt:lpstr>
      <vt:lpstr>NF</vt:lpstr>
      <vt:lpstr>OF</vt:lpstr>
      <vt:lpstr>ANNEX</vt:lpstr>
      <vt:lpstr>BC!Print_Area</vt:lpstr>
      <vt:lpstr>EH!Print_Area</vt:lpstr>
      <vt:lpstr>LF!Print_Area</vt:lpstr>
      <vt:lpstr>OF!Print_Area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 Chavan</dc:creator>
  <cp:lastModifiedBy>Ritu Kaushik</cp:lastModifiedBy>
  <dcterms:created xsi:type="dcterms:W3CDTF">2023-04-05T17:15:50Z</dcterms:created>
  <dcterms:modified xsi:type="dcterms:W3CDTF">2023-04-09T16:18:41Z</dcterms:modified>
</cp:coreProperties>
</file>